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page 01" sheetId="31" r:id="rId3"/>
    <sheet name="Format 1A" sheetId="9" r:id="rId4"/>
    <sheet name="page 02" sheetId="32" r:id="rId5"/>
    <sheet name="page 03" sheetId="33" r:id="rId6"/>
    <sheet name="page 04" sheetId="30" r:id="rId7"/>
    <sheet name="page 05" sheetId="35" r:id="rId8"/>
    <sheet name="page 06" sheetId="36" r:id="rId9"/>
    <sheet name="page 07" sheetId="34" r:id="rId10"/>
    <sheet name="Formet 8" sheetId="4" r:id="rId11"/>
    <sheet name="Formet 9" sheetId="5" r:id="rId12"/>
    <sheet name="Formet 10" sheetId="2" r:id="rId13"/>
    <sheet name="Formet 11" sheetId="38" r:id="rId14"/>
    <sheet name="Formet 12" sheetId="42" r:id="rId15"/>
    <sheet name="Formet 13" sheetId="41" r:id="rId16"/>
    <sheet name="Formet 14" sheetId="40" r:id="rId17"/>
    <sheet name="Formet 15" sheetId="39" r:id="rId18"/>
    <sheet name="Formet 16" sheetId="37" r:id="rId19"/>
    <sheet name="Formet 17" sheetId="43" r:id="rId20"/>
    <sheet name="Income" sheetId="19" r:id="rId21"/>
    <sheet name="Vardi" sheetId="21" r:id="rId22"/>
    <sheet name="forwarding letter" sheetId="20" r:id="rId23"/>
  </sheets>
  <externalReferences>
    <externalReference r:id="rId24"/>
  </externalReferences>
  <definedNames>
    <definedName name="_xlnm.Print_Area" localSheetId="3">'Format 1A'!$A$1:$P$39</definedName>
    <definedName name="_xlnm.Print_Area" localSheetId="12">'Formet 10'!$A$1:$O$21</definedName>
    <definedName name="_xlnm.Print_Area" localSheetId="10">'Formet 8'!$A$1:$M$129</definedName>
    <definedName name="_xlnm.Print_Area" localSheetId="11">'Formet 9'!$A$1:$O$39</definedName>
    <definedName name="_xlnm.Print_Area" localSheetId="22">'forwarding letter'!$A$1:$C$37</definedName>
    <definedName name="_xlnm.Print_Area" localSheetId="21">Vardi!$A$1:$K$15</definedName>
  </definedNames>
  <calcPr calcId="124519"/>
</workbook>
</file>

<file path=xl/calcChain.xml><?xml version="1.0" encoding="utf-8"?>
<calcChain xmlns="http://schemas.openxmlformats.org/spreadsheetml/2006/main">
  <c r="Q29" i="4"/>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28"/>
  <c r="D19" i="43"/>
  <c r="D18"/>
  <c r="D17"/>
  <c r="D15"/>
  <c r="E15"/>
  <c r="F15"/>
  <c r="G15"/>
  <c r="H15"/>
  <c r="I15"/>
  <c r="J15"/>
  <c r="K15"/>
  <c r="L15"/>
  <c r="M15"/>
  <c r="N15"/>
  <c r="O15"/>
  <c r="P15"/>
  <c r="Q15"/>
  <c r="R15"/>
  <c r="S15"/>
  <c r="T15"/>
  <c r="U15"/>
  <c r="V15"/>
  <c r="W15"/>
  <c r="X15"/>
  <c r="Y15"/>
  <c r="Z15"/>
  <c r="AA15"/>
  <c r="AB15"/>
  <c r="AC15"/>
  <c r="C15"/>
  <c r="A3"/>
  <c r="A3" i="37"/>
  <c r="A1" i="39"/>
  <c r="D20" i="37"/>
  <c r="D19"/>
  <c r="D18"/>
  <c r="C23" i="39"/>
  <c r="B22"/>
  <c r="B23" s="1"/>
  <c r="E16" i="40"/>
  <c r="E17"/>
  <c r="E8"/>
  <c r="D36"/>
  <c r="D35"/>
  <c r="D34"/>
  <c r="D22" i="41"/>
  <c r="D21"/>
  <c r="D20"/>
  <c r="D27" i="42"/>
  <c r="E27"/>
  <c r="C27"/>
  <c r="B3" i="39"/>
  <c r="A2"/>
  <c r="A27"/>
  <c r="A26"/>
  <c r="A25"/>
  <c r="C3" i="40"/>
  <c r="A2"/>
  <c r="J10" i="41"/>
  <c r="F10"/>
  <c r="H10"/>
  <c r="C10"/>
  <c r="D10"/>
  <c r="J9"/>
  <c r="H9"/>
  <c r="H7"/>
  <c r="J7"/>
  <c r="F9"/>
  <c r="D9"/>
  <c r="F7"/>
  <c r="D7"/>
  <c r="C9"/>
  <c r="C7"/>
  <c r="C4"/>
  <c r="C3"/>
  <c r="A2"/>
  <c r="AC14" i="43"/>
  <c r="Z14"/>
  <c r="W14"/>
  <c r="T14"/>
  <c r="Q14"/>
  <c r="N14"/>
  <c r="K14"/>
  <c r="H14"/>
  <c r="E14"/>
  <c r="AC13"/>
  <c r="Z13"/>
  <c r="W13"/>
  <c r="T13"/>
  <c r="Q13"/>
  <c r="N13"/>
  <c r="K13"/>
  <c r="H13"/>
  <c r="E13"/>
  <c r="AC12"/>
  <c r="Z12"/>
  <c r="W12"/>
  <c r="T12"/>
  <c r="Q12"/>
  <c r="N12"/>
  <c r="K12"/>
  <c r="H12"/>
  <c r="E12"/>
  <c r="AC11"/>
  <c r="Z11"/>
  <c r="W11"/>
  <c r="T11"/>
  <c r="Q11"/>
  <c r="N11"/>
  <c r="K11"/>
  <c r="H11"/>
  <c r="E11"/>
  <c r="AC10"/>
  <c r="Z10"/>
  <c r="W10"/>
  <c r="T10"/>
  <c r="Q10"/>
  <c r="N10"/>
  <c r="K10"/>
  <c r="H10"/>
  <c r="E10"/>
  <c r="AC9"/>
  <c r="Z9"/>
  <c r="W9"/>
  <c r="T9"/>
  <c r="Q9"/>
  <c r="N9"/>
  <c r="K9"/>
  <c r="H9"/>
  <c r="E9"/>
  <c r="AC8"/>
  <c r="Z8"/>
  <c r="W8"/>
  <c r="T8"/>
  <c r="Q8"/>
  <c r="N8"/>
  <c r="K8"/>
  <c r="H8"/>
  <c r="E8"/>
  <c r="AC7"/>
  <c r="Z7"/>
  <c r="W7"/>
  <c r="T7"/>
  <c r="Q7"/>
  <c r="N7"/>
  <c r="K7"/>
  <c r="H7"/>
  <c r="E7"/>
  <c r="AC6"/>
  <c r="Z6"/>
  <c r="W6"/>
  <c r="T6"/>
  <c r="Q6"/>
  <c r="N6"/>
  <c r="K6"/>
  <c r="H6"/>
  <c r="E6"/>
  <c r="B15" i="39"/>
  <c r="D32" i="40"/>
  <c r="C32"/>
  <c r="B32"/>
  <c r="E31"/>
  <c r="E30"/>
  <c r="E29"/>
  <c r="E28"/>
  <c r="E27"/>
  <c r="E26"/>
  <c r="E25"/>
  <c r="E24"/>
  <c r="E32" s="1"/>
  <c r="D20"/>
  <c r="C20"/>
  <c r="B20"/>
  <c r="E19"/>
  <c r="E18"/>
  <c r="E20" s="1"/>
  <c r="D12"/>
  <c r="E12" s="1"/>
  <c r="C12"/>
  <c r="B12"/>
  <c r="E11"/>
  <c r="E10"/>
  <c r="E9"/>
  <c r="D31" i="42"/>
  <c r="D30"/>
  <c r="D29"/>
  <c r="C3"/>
  <c r="A2"/>
  <c r="D12"/>
  <c r="C12"/>
  <c r="E12" s="1"/>
  <c r="D16"/>
  <c r="C16"/>
  <c r="E16" s="1"/>
  <c r="D19"/>
  <c r="C19"/>
  <c r="E19" s="1"/>
  <c r="D26"/>
  <c r="C26"/>
  <c r="E25"/>
  <c r="E24"/>
  <c r="E23"/>
  <c r="E22"/>
  <c r="E21"/>
  <c r="E20"/>
  <c r="E18"/>
  <c r="E17"/>
  <c r="E15"/>
  <c r="E14"/>
  <c r="E13"/>
  <c r="E11"/>
  <c r="E10"/>
  <c r="E9"/>
  <c r="E8"/>
  <c r="E7"/>
  <c r="D27" i="38"/>
  <c r="D26"/>
  <c r="D25"/>
  <c r="C3"/>
  <c r="A2"/>
  <c r="C16"/>
  <c r="D16"/>
  <c r="E16"/>
  <c r="F16"/>
  <c r="G16"/>
  <c r="H16"/>
  <c r="J16"/>
  <c r="K16"/>
  <c r="J15"/>
  <c r="G15"/>
  <c r="F15"/>
  <c r="E15"/>
  <c r="D15"/>
  <c r="H15"/>
  <c r="K15"/>
  <c r="C15"/>
  <c r="J12"/>
  <c r="J13" s="1"/>
  <c r="J22" s="1"/>
  <c r="G12"/>
  <c r="G13" s="1"/>
  <c r="G22" s="1"/>
  <c r="F12"/>
  <c r="F13" s="1"/>
  <c r="E12"/>
  <c r="E13" s="1"/>
  <c r="E22" s="1"/>
  <c r="E23" s="1"/>
  <c r="D12"/>
  <c r="D13" s="1"/>
  <c r="D22" s="1"/>
  <c r="H12"/>
  <c r="H13" s="1"/>
  <c r="H22" s="1"/>
  <c r="H23" s="1"/>
  <c r="K12"/>
  <c r="K13" s="1"/>
  <c r="K22" s="1"/>
  <c r="C12"/>
  <c r="C13" s="1"/>
  <c r="C22" s="1"/>
  <c r="K8"/>
  <c r="K10" s="1"/>
  <c r="K23" s="1"/>
  <c r="J8"/>
  <c r="J10" s="1"/>
  <c r="H8"/>
  <c r="G8"/>
  <c r="G10" s="1"/>
  <c r="G23" s="1"/>
  <c r="E37" i="1"/>
  <c r="F8" i="38"/>
  <c r="E8"/>
  <c r="D8"/>
  <c r="D10" s="1"/>
  <c r="C8"/>
  <c r="C10" s="1"/>
  <c r="E26" i="42" l="1"/>
  <c r="C23" i="38"/>
  <c r="F22"/>
  <c r="F23" s="1"/>
  <c r="J23"/>
  <c r="D23"/>
  <c r="I12"/>
  <c r="I13" s="1"/>
  <c r="I8"/>
  <c r="I15"/>
  <c r="I16"/>
  <c r="I10"/>
  <c r="I22" l="1"/>
  <c r="I23" s="1"/>
  <c r="A4" i="21" l="1"/>
  <c r="I1"/>
  <c r="E1" i="19"/>
  <c r="H7" i="34"/>
  <c r="F7"/>
  <c r="G7"/>
  <c r="E7"/>
  <c r="D7"/>
  <c r="C7"/>
  <c r="B7"/>
  <c r="C3"/>
  <c r="A2"/>
  <c r="D12"/>
  <c r="D11"/>
  <c r="D10"/>
  <c r="C3" i="36"/>
  <c r="A2"/>
  <c r="D13"/>
  <c r="D12"/>
  <c r="D11"/>
  <c r="D15" i="35"/>
  <c r="D14"/>
  <c r="D13"/>
  <c r="C3"/>
  <c r="A2"/>
  <c r="E30" i="30"/>
  <c r="E31"/>
  <c r="E29"/>
  <c r="D27"/>
  <c r="E27"/>
  <c r="F27"/>
  <c r="G27"/>
  <c r="C27"/>
  <c r="C15"/>
  <c r="D15"/>
  <c r="E15"/>
  <c r="F15"/>
  <c r="G15"/>
  <c r="B15"/>
  <c r="E14"/>
  <c r="F14"/>
  <c r="G14"/>
  <c r="D14"/>
  <c r="C14"/>
  <c r="B14"/>
  <c r="E13"/>
  <c r="F13"/>
  <c r="G13"/>
  <c r="D13"/>
  <c r="C13"/>
  <c r="B13"/>
  <c r="E12"/>
  <c r="F12"/>
  <c r="G12"/>
  <c r="D12"/>
  <c r="C12"/>
  <c r="B12"/>
  <c r="E11"/>
  <c r="F11"/>
  <c r="G11"/>
  <c r="D11"/>
  <c r="C11"/>
  <c r="B11"/>
  <c r="E10"/>
  <c r="F10"/>
  <c r="G10"/>
  <c r="D10"/>
  <c r="C10"/>
  <c r="B10"/>
  <c r="G9"/>
  <c r="F9"/>
  <c r="E9"/>
  <c r="D9"/>
  <c r="C9"/>
  <c r="B9"/>
  <c r="B7"/>
  <c r="C7"/>
  <c r="D7"/>
  <c r="E7"/>
  <c r="F7"/>
  <c r="G7"/>
  <c r="B8"/>
  <c r="C8"/>
  <c r="D8"/>
  <c r="E8"/>
  <c r="F8"/>
  <c r="G8"/>
  <c r="G6"/>
  <c r="F6"/>
  <c r="E6"/>
  <c r="D6"/>
  <c r="C6"/>
  <c r="B6"/>
  <c r="C4"/>
  <c r="C3" i="33"/>
  <c r="D38" i="30"/>
  <c r="D37"/>
  <c r="D36"/>
  <c r="D35" i="33"/>
  <c r="D34"/>
  <c r="D33"/>
  <c r="D30" i="32"/>
  <c r="D31"/>
  <c r="D29"/>
  <c r="J19" i="31"/>
  <c r="J18"/>
  <c r="J17"/>
  <c r="M37" i="9"/>
  <c r="M36"/>
  <c r="M35"/>
  <c r="N1"/>
  <c r="M1" i="5"/>
  <c r="L1" i="2" s="1"/>
  <c r="A4" i="32"/>
  <c r="A7" i="5" s="1"/>
  <c r="B31" i="33"/>
  <c r="C31"/>
  <c r="D31"/>
  <c r="E31"/>
  <c r="H31"/>
  <c r="B29"/>
  <c r="C29"/>
  <c r="D29"/>
  <c r="E29"/>
  <c r="H29"/>
  <c r="B30"/>
  <c r="C30"/>
  <c r="D30"/>
  <c r="E30"/>
  <c r="H30"/>
  <c r="B23"/>
  <c r="C23"/>
  <c r="D23"/>
  <c r="E23"/>
  <c r="H23"/>
  <c r="B24"/>
  <c r="C24"/>
  <c r="D24"/>
  <c r="E24"/>
  <c r="H24"/>
  <c r="B25"/>
  <c r="C25"/>
  <c r="D25"/>
  <c r="E25"/>
  <c r="H25"/>
  <c r="B26"/>
  <c r="C26"/>
  <c r="D26"/>
  <c r="E26"/>
  <c r="H26"/>
  <c r="B27"/>
  <c r="C27"/>
  <c r="D27"/>
  <c r="E27"/>
  <c r="H27"/>
  <c r="B28"/>
  <c r="C28"/>
  <c r="D28"/>
  <c r="E28"/>
  <c r="H28"/>
  <c r="B8"/>
  <c r="C8"/>
  <c r="D8"/>
  <c r="E8"/>
  <c r="H8"/>
  <c r="B9"/>
  <c r="C9"/>
  <c r="D9"/>
  <c r="E9"/>
  <c r="H9"/>
  <c r="B10"/>
  <c r="C10"/>
  <c r="D10"/>
  <c r="E10"/>
  <c r="H10"/>
  <c r="B11"/>
  <c r="C11"/>
  <c r="D11"/>
  <c r="E11"/>
  <c r="H11"/>
  <c r="B12"/>
  <c r="C12"/>
  <c r="D12"/>
  <c r="E12"/>
  <c r="H12"/>
  <c r="B13"/>
  <c r="C13"/>
  <c r="D13"/>
  <c r="E13"/>
  <c r="H13"/>
  <c r="B14"/>
  <c r="C14"/>
  <c r="D14"/>
  <c r="E14"/>
  <c r="H14"/>
  <c r="B15"/>
  <c r="C15"/>
  <c r="D15"/>
  <c r="E15"/>
  <c r="H15"/>
  <c r="B16"/>
  <c r="C16"/>
  <c r="D16"/>
  <c r="E16"/>
  <c r="H16"/>
  <c r="B17"/>
  <c r="C17"/>
  <c r="D17"/>
  <c r="E17"/>
  <c r="H17"/>
  <c r="B18"/>
  <c r="C18"/>
  <c r="D18"/>
  <c r="E18"/>
  <c r="H18"/>
  <c r="B19"/>
  <c r="C19"/>
  <c r="D19"/>
  <c r="E19"/>
  <c r="H19"/>
  <c r="B20"/>
  <c r="C20"/>
  <c r="D20"/>
  <c r="E20"/>
  <c r="H20"/>
  <c r="B21"/>
  <c r="C21"/>
  <c r="D21"/>
  <c r="E21"/>
  <c r="H21"/>
  <c r="B22"/>
  <c r="C22"/>
  <c r="D22"/>
  <c r="E22"/>
  <c r="H22"/>
  <c r="H7"/>
  <c r="E7"/>
  <c r="D7"/>
  <c r="C7"/>
  <c r="B7"/>
  <c r="A5" i="32"/>
  <c r="A3" i="31"/>
  <c r="A4"/>
  <c r="A3" i="30" s="1"/>
  <c r="A7" i="4"/>
  <c r="A2"/>
  <c r="K1"/>
  <c r="L122"/>
  <c r="L121"/>
  <c r="E34" i="30"/>
  <c r="E32"/>
  <c r="G27" i="32"/>
  <c r="F27"/>
  <c r="E27"/>
  <c r="D27"/>
  <c r="C27"/>
  <c r="E15" i="31"/>
  <c r="D15"/>
  <c r="C15"/>
  <c r="E5" i="1"/>
  <c r="C9"/>
  <c r="K122" i="4"/>
  <c r="L13" i="5" s="1"/>
  <c r="K121" i="4"/>
  <c r="L12" i="5"/>
  <c r="C10" i="2"/>
  <c r="D10"/>
  <c r="F10"/>
  <c r="G10"/>
  <c r="H10"/>
  <c r="J10"/>
  <c r="L10"/>
  <c r="C11"/>
  <c r="D11"/>
  <c r="F11"/>
  <c r="G11"/>
  <c r="H11"/>
  <c r="J11"/>
  <c r="L11"/>
  <c r="C12"/>
  <c r="D12"/>
  <c r="F12"/>
  <c r="G12"/>
  <c r="H12"/>
  <c r="J12"/>
  <c r="L12"/>
  <c r="C13"/>
  <c r="D13"/>
  <c r="F13"/>
  <c r="G13"/>
  <c r="H13"/>
  <c r="J13"/>
  <c r="L13"/>
  <c r="F9"/>
  <c r="J44" i="1"/>
  <c r="K44"/>
  <c r="H44"/>
  <c r="I44"/>
  <c r="L9" i="2"/>
  <c r="J9"/>
  <c r="C26" i="5"/>
  <c r="D26"/>
  <c r="F26"/>
  <c r="G26"/>
  <c r="H26"/>
  <c r="J26"/>
  <c r="L26"/>
  <c r="C27"/>
  <c r="D27"/>
  <c r="F27"/>
  <c r="G27"/>
  <c r="H27"/>
  <c r="J27"/>
  <c r="L27"/>
  <c r="C28"/>
  <c r="D28"/>
  <c r="F28"/>
  <c r="G28"/>
  <c r="H28"/>
  <c r="J28"/>
  <c r="L28"/>
  <c r="C29"/>
  <c r="D29"/>
  <c r="F29"/>
  <c r="G29"/>
  <c r="H29"/>
  <c r="J29"/>
  <c r="L29"/>
  <c r="C30"/>
  <c r="D30"/>
  <c r="E30"/>
  <c r="F30"/>
  <c r="G30"/>
  <c r="H30"/>
  <c r="J30"/>
  <c r="L30"/>
  <c r="L25"/>
  <c r="J25"/>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J21"/>
  <c r="L21"/>
  <c r="C22"/>
  <c r="D22"/>
  <c r="F22"/>
  <c r="G22"/>
  <c r="H22"/>
  <c r="J22"/>
  <c r="L22"/>
  <c r="C23"/>
  <c r="D23"/>
  <c r="F23"/>
  <c r="G23"/>
  <c r="H23"/>
  <c r="J23"/>
  <c r="K23" s="1"/>
  <c r="L23"/>
  <c r="L16"/>
  <c r="J16"/>
  <c r="C12"/>
  <c r="D12"/>
  <c r="F12"/>
  <c r="G12"/>
  <c r="H12"/>
  <c r="J12"/>
  <c r="C13"/>
  <c r="D13"/>
  <c r="F13"/>
  <c r="G13"/>
  <c r="H13"/>
  <c r="J13"/>
  <c r="J11"/>
  <c r="K14" i="1"/>
  <c r="K31"/>
  <c r="K32" s="1"/>
  <c r="J14"/>
  <c r="J31"/>
  <c r="J32" s="1"/>
  <c r="H36"/>
  <c r="E36"/>
  <c r="D36"/>
  <c r="C36"/>
  <c r="I8"/>
  <c r="F8"/>
  <c r="E8"/>
  <c r="D8"/>
  <c r="F9" i="5"/>
  <c r="E9"/>
  <c r="D9"/>
  <c r="C9"/>
  <c r="A1" i="33" l="1"/>
  <c r="A1" i="40"/>
  <c r="A1" i="41"/>
  <c r="A1" i="42"/>
  <c r="A1" i="38"/>
  <c r="A1" i="36"/>
  <c r="A1" i="35"/>
  <c r="A1" i="34"/>
  <c r="K21" i="5"/>
  <c r="M21"/>
  <c r="J31"/>
  <c r="A2" i="32"/>
  <c r="A2" i="33"/>
  <c r="I23" i="5"/>
  <c r="N23" s="1"/>
  <c r="K28"/>
  <c r="M28" s="1"/>
  <c r="K13" i="2"/>
  <c r="M13" s="1"/>
  <c r="A1" i="32"/>
  <c r="A2" i="30"/>
  <c r="K33" i="1"/>
  <c r="K17" i="5"/>
  <c r="M17" s="1"/>
  <c r="K30"/>
  <c r="O30" s="1"/>
  <c r="K29"/>
  <c r="O29" s="1"/>
  <c r="J24"/>
  <c r="K19"/>
  <c r="I27"/>
  <c r="I29"/>
  <c r="N29" s="1"/>
  <c r="K11" i="2"/>
  <c r="I10"/>
  <c r="K26" i="5"/>
  <c r="O26" s="1"/>
  <c r="I21"/>
  <c r="I17"/>
  <c r="I30"/>
  <c r="I13" i="2"/>
  <c r="K10"/>
  <c r="M10" s="1"/>
  <c r="O11"/>
  <c r="I11"/>
  <c r="I13" i="5"/>
  <c r="O21"/>
  <c r="I12" i="2"/>
  <c r="O23" i="5"/>
  <c r="M11" i="2"/>
  <c r="L24" i="5"/>
  <c r="O19"/>
  <c r="I19"/>
  <c r="L31"/>
  <c r="I28"/>
  <c r="N28" s="1"/>
  <c r="I12"/>
  <c r="I20"/>
  <c r="I26"/>
  <c r="N26" s="1"/>
  <c r="K12" i="2"/>
  <c r="O12" s="1"/>
  <c r="N21" i="5"/>
  <c r="M23"/>
  <c r="M19"/>
  <c r="I22"/>
  <c r="I18"/>
  <c r="K27"/>
  <c r="O27" s="1"/>
  <c r="K22"/>
  <c r="O22" s="1"/>
  <c r="K20"/>
  <c r="K18"/>
  <c r="J33" i="1"/>
  <c r="M29" i="5" l="1"/>
  <c r="O10" i="2"/>
  <c r="O17" i="5"/>
  <c r="N10" i="2"/>
  <c r="O13"/>
  <c r="N13"/>
  <c r="A2" i="9"/>
  <c r="A2" i="5"/>
  <c r="A2" i="2" s="1"/>
  <c r="M30" i="5"/>
  <c r="M26"/>
  <c r="N19"/>
  <c r="N11" i="2"/>
  <c r="N30" i="5"/>
  <c r="O28"/>
  <c r="J32"/>
  <c r="L32"/>
  <c r="N17"/>
  <c r="N22"/>
  <c r="M22"/>
  <c r="N20"/>
  <c r="M20"/>
  <c r="N18"/>
  <c r="M18"/>
  <c r="N27"/>
  <c r="M27"/>
  <c r="N12" i="2"/>
  <c r="M12"/>
  <c r="O20" i="5"/>
  <c r="O18"/>
  <c r="A2" i="19" l="1"/>
  <c r="A2" i="21"/>
  <c r="I11"/>
  <c r="C34" i="20"/>
  <c r="E18" i="19"/>
  <c r="L17" i="2"/>
  <c r="N35" i="5"/>
  <c r="D31" i="1" l="1"/>
  <c r="E31"/>
  <c r="F31"/>
  <c r="G31"/>
  <c r="I31"/>
  <c r="C31"/>
  <c r="F156"/>
  <c r="G156"/>
  <c r="H156"/>
  <c r="I156"/>
  <c r="J156"/>
  <c r="E156"/>
  <c r="G12" i="9"/>
  <c r="D10"/>
  <c r="D11"/>
  <c r="D12"/>
  <c r="D13"/>
  <c r="D14"/>
  <c r="D15"/>
  <c r="D16"/>
  <c r="D17"/>
  <c r="D18"/>
  <c r="D19"/>
  <c r="D20"/>
  <c r="D21"/>
  <c r="D22"/>
  <c r="D23"/>
  <c r="D24"/>
  <c r="D25"/>
  <c r="D26"/>
  <c r="D27"/>
  <c r="D28"/>
  <c r="D29"/>
  <c r="D30"/>
  <c r="D31"/>
  <c r="D9"/>
  <c r="AC60" i="1" l="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A5" i="9" l="1"/>
  <c r="I13" i="21" l="1"/>
  <c r="H7"/>
  <c r="E7"/>
  <c r="C36" i="20"/>
  <c r="E20" i="19"/>
  <c r="F10"/>
  <c r="F14" s="1"/>
  <c r="E10"/>
  <c r="E14" s="1"/>
  <c r="I7" i="21" l="1"/>
  <c r="AO62" i="1" l="1"/>
  <c r="G9" i="9"/>
  <c r="G10"/>
  <c r="G11"/>
  <c r="G13"/>
  <c r="G14"/>
  <c r="G15"/>
  <c r="J15" s="1"/>
  <c r="G16"/>
  <c r="G17"/>
  <c r="G18"/>
  <c r="G19"/>
  <c r="G20"/>
  <c r="G21"/>
  <c r="G22"/>
  <c r="G23"/>
  <c r="G24"/>
  <c r="G25"/>
  <c r="G26"/>
  <c r="G27"/>
  <c r="G28"/>
  <c r="G29"/>
  <c r="G30"/>
  <c r="B30" s="1"/>
  <c r="G31"/>
  <c r="BT117" i="4"/>
  <c r="BT108"/>
  <c r="BT109"/>
  <c r="BT110"/>
  <c r="BT111"/>
  <c r="BT114"/>
  <c r="BT115"/>
  <c r="BT116"/>
  <c r="A9" i="9" l="1"/>
  <c r="B9" s="1"/>
  <c r="B10"/>
  <c r="B19"/>
  <c r="B17"/>
  <c r="B15"/>
  <c r="B13"/>
  <c r="B22"/>
  <c r="B20"/>
  <c r="B16"/>
  <c r="B14"/>
  <c r="B11"/>
  <c r="J9"/>
  <c r="S9" s="1"/>
  <c r="J30"/>
  <c r="S30" s="1"/>
  <c r="J28"/>
  <c r="S28" s="1"/>
  <c r="J26"/>
  <c r="S26" s="1"/>
  <c r="J24"/>
  <c r="S24" s="1"/>
  <c r="J22"/>
  <c r="S22" s="1"/>
  <c r="J20"/>
  <c r="S20" s="1"/>
  <c r="J18"/>
  <c r="S18" s="1"/>
  <c r="J16"/>
  <c r="S16" s="1"/>
  <c r="J14"/>
  <c r="S14" s="1"/>
  <c r="J12"/>
  <c r="S12" s="1"/>
  <c r="J10"/>
  <c r="S10" s="1"/>
  <c r="J31"/>
  <c r="S31" s="1"/>
  <c r="J29"/>
  <c r="S29" s="1"/>
  <c r="J27"/>
  <c r="S27" s="1"/>
  <c r="J25"/>
  <c r="S25" s="1"/>
  <c r="J23"/>
  <c r="S23" s="1"/>
  <c r="J21"/>
  <c r="S21" s="1"/>
  <c r="J19"/>
  <c r="S19" s="1"/>
  <c r="J17"/>
  <c r="S17" s="1"/>
  <c r="S15"/>
  <c r="J13"/>
  <c r="S13" s="1"/>
  <c r="J11"/>
  <c r="S11" s="1"/>
  <c r="A10" l="1"/>
  <c r="I32" l="1"/>
  <c r="H32"/>
  <c r="A11"/>
  <c r="M37" i="5"/>
  <c r="H25"/>
  <c r="G25"/>
  <c r="G31" s="1"/>
  <c r="F25"/>
  <c r="F31" s="1"/>
  <c r="D25"/>
  <c r="D31" s="1"/>
  <c r="C25"/>
  <c r="C31" s="1"/>
  <c r="H16"/>
  <c r="G16"/>
  <c r="F16"/>
  <c r="F24" s="1"/>
  <c r="F32" s="1"/>
  <c r="D16"/>
  <c r="D24" s="1"/>
  <c r="C16"/>
  <c r="C24" s="1"/>
  <c r="H11"/>
  <c r="G11"/>
  <c r="F11"/>
  <c r="H11" i="1"/>
  <c r="E11" i="5" s="1"/>
  <c r="D11"/>
  <c r="C11"/>
  <c r="K144" i="1"/>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K16"/>
  <c r="I16"/>
  <c r="I24" s="1"/>
  <c r="G24"/>
  <c r="G32" s="1"/>
  <c r="A12" i="9"/>
  <c r="G32"/>
  <c r="H32" i="5" l="1"/>
  <c r="M16"/>
  <c r="M24" s="1"/>
  <c r="N16"/>
  <c r="N24" s="1"/>
  <c r="K24"/>
  <c r="O16"/>
  <c r="O24" s="1"/>
  <c r="M25"/>
  <c r="M31" s="1"/>
  <c r="K31"/>
  <c r="O25"/>
  <c r="O31" s="1"/>
  <c r="A13" i="9"/>
  <c r="A14" s="1"/>
  <c r="A15" s="1"/>
  <c r="A16" s="1"/>
  <c r="A17" s="1"/>
  <c r="A18" s="1"/>
  <c r="B18" s="1"/>
  <c r="B12"/>
  <c r="J32"/>
  <c r="O32" i="5" l="1"/>
  <c r="M32"/>
  <c r="K32"/>
  <c r="A19" i="9"/>
  <c r="A20" s="1"/>
  <c r="A21"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5"/>
  <c r="CR67"/>
  <c r="CR69"/>
  <c r="CR70"/>
  <c r="CR71"/>
  <c r="CR72"/>
  <c r="CR73"/>
  <c r="CR74"/>
  <c r="CR75"/>
  <c r="CR76"/>
  <c r="CR77"/>
  <c r="CR78"/>
  <c r="CR79"/>
  <c r="CR80"/>
  <c r="CR81"/>
  <c r="CR82"/>
  <c r="CR83"/>
  <c r="CR85"/>
  <c r="CR87"/>
  <c r="CR89"/>
  <c r="CR91"/>
  <c r="CR93"/>
  <c r="CR95"/>
  <c r="CR97"/>
  <c r="CR99"/>
  <c r="CR101"/>
  <c r="CR61"/>
  <c r="DD60"/>
  <c r="CR60" s="1"/>
  <c r="CR66" s="1"/>
  <c r="CQ61"/>
  <c r="CQ62"/>
  <c r="CQ63"/>
  <c r="CE63" s="1"/>
  <c r="CQ64"/>
  <c r="CQ65"/>
  <c r="CQ66"/>
  <c r="CQ67"/>
  <c r="CQ68"/>
  <c r="CQ69"/>
  <c r="CQ70"/>
  <c r="CQ71"/>
  <c r="CQ72"/>
  <c r="CQ73"/>
  <c r="CQ74"/>
  <c r="CE74" s="1"/>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5"/>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5"/>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AR62" l="1"/>
  <c r="AR63" s="1"/>
  <c r="A22" i="9"/>
  <c r="A23" s="1"/>
  <c r="A24" s="1"/>
  <c r="B24" s="1"/>
  <c r="B21"/>
  <c r="AE61" i="1"/>
  <c r="AE62" s="1"/>
  <c r="AE63" s="1"/>
  <c r="BR67"/>
  <c r="G12" i="4"/>
  <c r="BV12" s="1"/>
  <c r="W12"/>
  <c r="V13"/>
  <c r="S12"/>
  <c r="S13"/>
  <c r="V12"/>
  <c r="BR72" i="1"/>
  <c r="CR68"/>
  <c r="B115" i="4" s="1"/>
  <c r="F111"/>
  <c r="C109"/>
  <c r="E109"/>
  <c r="G109"/>
  <c r="C110"/>
  <c r="E110"/>
  <c r="G110"/>
  <c r="C111"/>
  <c r="E111"/>
  <c r="C108"/>
  <c r="F108"/>
  <c r="D108"/>
  <c r="B109"/>
  <c r="D109"/>
  <c r="F109"/>
  <c r="B110"/>
  <c r="D110"/>
  <c r="F110"/>
  <c r="B111"/>
  <c r="D111"/>
  <c r="G111"/>
  <c r="B108"/>
  <c r="G108"/>
  <c r="E108"/>
  <c r="D115"/>
  <c r="B116"/>
  <c r="F116"/>
  <c r="D117"/>
  <c r="F114"/>
  <c r="B114"/>
  <c r="E115"/>
  <c r="C116"/>
  <c r="G116"/>
  <c r="E117"/>
  <c r="G114"/>
  <c r="C114"/>
  <c r="BE64" i="1"/>
  <c r="E86" i="4" s="1"/>
  <c r="M13"/>
  <c r="E12"/>
  <c r="G13"/>
  <c r="E13"/>
  <c r="C13"/>
  <c r="B12"/>
  <c r="M12"/>
  <c r="F12"/>
  <c r="F13"/>
  <c r="D13"/>
  <c r="B13"/>
  <c r="BR75" i="1"/>
  <c r="G97" i="4" s="1"/>
  <c r="W13" l="1"/>
  <c r="AR64" i="1"/>
  <c r="AR65" s="1"/>
  <c r="AD12" i="4"/>
  <c r="D96"/>
  <c r="B96"/>
  <c r="C96"/>
  <c r="BY96" s="1"/>
  <c r="G96"/>
  <c r="E96"/>
  <c r="F96"/>
  <c r="A25" i="9"/>
  <c r="B23"/>
  <c r="H12" i="4"/>
  <c r="J12"/>
  <c r="BY13"/>
  <c r="BV13"/>
  <c r="I12"/>
  <c r="W16"/>
  <c r="F14"/>
  <c r="M14"/>
  <c r="BS14" s="1"/>
  <c r="H13"/>
  <c r="B14"/>
  <c r="E114"/>
  <c r="G117"/>
  <c r="AI117" s="1"/>
  <c r="C117"/>
  <c r="BY117" s="1"/>
  <c r="E116"/>
  <c r="BH116" s="1"/>
  <c r="G115"/>
  <c r="AE115" s="1"/>
  <c r="C115"/>
  <c r="BU115" s="1"/>
  <c r="D114"/>
  <c r="F117"/>
  <c r="H117" s="1"/>
  <c r="B117"/>
  <c r="D116"/>
  <c r="F115"/>
  <c r="J115" s="1"/>
  <c r="E14"/>
  <c r="F28"/>
  <c r="E28"/>
  <c r="W25"/>
  <c r="V24"/>
  <c r="S23"/>
  <c r="W21"/>
  <c r="V20"/>
  <c r="S19"/>
  <c r="W17"/>
  <c r="V16"/>
  <c r="W24"/>
  <c r="V23"/>
  <c r="S22"/>
  <c r="W20"/>
  <c r="V19"/>
  <c r="S18"/>
  <c r="F93"/>
  <c r="M93" s="1"/>
  <c r="B93"/>
  <c r="C92"/>
  <c r="BY92" s="1"/>
  <c r="D91"/>
  <c r="E90"/>
  <c r="BH90" s="1"/>
  <c r="F89"/>
  <c r="M89" s="1"/>
  <c r="B89"/>
  <c r="C88"/>
  <c r="BY88" s="1"/>
  <c r="D87"/>
  <c r="E93"/>
  <c r="BH93" s="1"/>
  <c r="F92"/>
  <c r="G92" s="1"/>
  <c r="B92"/>
  <c r="C91"/>
  <c r="BY91" s="1"/>
  <c r="D90"/>
  <c r="E89"/>
  <c r="BH89" s="1"/>
  <c r="F88"/>
  <c r="G88" s="1"/>
  <c r="B88"/>
  <c r="C87"/>
  <c r="BY87" s="1"/>
  <c r="D86"/>
  <c r="B86"/>
  <c r="G28"/>
  <c r="B28"/>
  <c r="W28"/>
  <c r="V14"/>
  <c r="S15"/>
  <c r="W15"/>
  <c r="S14"/>
  <c r="W14"/>
  <c r="V15"/>
  <c r="D14"/>
  <c r="C14"/>
  <c r="G14"/>
  <c r="H14" s="1"/>
  <c r="M28"/>
  <c r="BS28" s="1"/>
  <c r="S25"/>
  <c r="W23"/>
  <c r="V22"/>
  <c r="S21"/>
  <c r="W19"/>
  <c r="V18"/>
  <c r="S17"/>
  <c r="V25"/>
  <c r="S24"/>
  <c r="W22"/>
  <c r="V21"/>
  <c r="S20"/>
  <c r="W18"/>
  <c r="V17"/>
  <c r="S16"/>
  <c r="D93"/>
  <c r="E92"/>
  <c r="BH92" s="1"/>
  <c r="F91"/>
  <c r="M91" s="1"/>
  <c r="B91"/>
  <c r="C90"/>
  <c r="BY90" s="1"/>
  <c r="D89"/>
  <c r="E88"/>
  <c r="BH88" s="1"/>
  <c r="F87"/>
  <c r="I87" s="1"/>
  <c r="B87"/>
  <c r="C93"/>
  <c r="BY93" s="1"/>
  <c r="D92"/>
  <c r="E91"/>
  <c r="BH91" s="1"/>
  <c r="F90"/>
  <c r="K90" s="1"/>
  <c r="B90"/>
  <c r="C89"/>
  <c r="BY89" s="1"/>
  <c r="D88"/>
  <c r="E87"/>
  <c r="BH87" s="1"/>
  <c r="F86"/>
  <c r="C86"/>
  <c r="BY86" s="1"/>
  <c r="V28"/>
  <c r="BW12"/>
  <c r="BS12"/>
  <c r="Q13"/>
  <c r="BW13"/>
  <c r="BX13" s="1"/>
  <c r="BS13"/>
  <c r="BU110"/>
  <c r="BY110"/>
  <c r="BU114"/>
  <c r="BY114"/>
  <c r="BU116"/>
  <c r="BY116"/>
  <c r="BU108"/>
  <c r="BY108"/>
  <c r="BU111"/>
  <c r="BY111"/>
  <c r="BU109"/>
  <c r="BY109"/>
  <c r="BV114"/>
  <c r="BH117"/>
  <c r="AF116"/>
  <c r="AL116"/>
  <c r="AV116"/>
  <c r="AZ116"/>
  <c r="BJ116"/>
  <c r="BV116"/>
  <c r="AE116"/>
  <c r="AI116"/>
  <c r="AS116"/>
  <c r="AY116"/>
  <c r="BF116"/>
  <c r="BK116"/>
  <c r="AD116"/>
  <c r="AH116"/>
  <c r="AR116"/>
  <c r="AX116"/>
  <c r="BD116"/>
  <c r="BN116"/>
  <c r="AG116"/>
  <c r="AN116"/>
  <c r="AW116"/>
  <c r="BA116"/>
  <c r="BI116"/>
  <c r="BH115"/>
  <c r="I114"/>
  <c r="H114"/>
  <c r="M114"/>
  <c r="AD114" s="1"/>
  <c r="J114"/>
  <c r="H116"/>
  <c r="J116"/>
  <c r="L116"/>
  <c r="I116"/>
  <c r="K116"/>
  <c r="M116"/>
  <c r="I110"/>
  <c r="L110"/>
  <c r="H110"/>
  <c r="J110"/>
  <c r="M110"/>
  <c r="BO110" s="1"/>
  <c r="BP110" s="1"/>
  <c r="K110"/>
  <c r="BV108"/>
  <c r="AE111"/>
  <c r="AI111"/>
  <c r="AS111"/>
  <c r="AY111"/>
  <c r="BF111"/>
  <c r="BK111"/>
  <c r="AF111"/>
  <c r="AL111"/>
  <c r="AV111"/>
  <c r="AZ111"/>
  <c r="BJ111"/>
  <c r="BV111"/>
  <c r="AG111"/>
  <c r="AN111"/>
  <c r="AW111"/>
  <c r="BA111"/>
  <c r="BI111"/>
  <c r="AD111"/>
  <c r="AH111"/>
  <c r="AR111"/>
  <c r="AX111"/>
  <c r="BD111"/>
  <c r="BN111"/>
  <c r="I109"/>
  <c r="J109"/>
  <c r="M109"/>
  <c r="BQ109" s="1"/>
  <c r="BR109" s="1"/>
  <c r="H109"/>
  <c r="L109"/>
  <c r="K109"/>
  <c r="I108"/>
  <c r="M108"/>
  <c r="AD108" s="1"/>
  <c r="J108"/>
  <c r="H108"/>
  <c r="BH111"/>
  <c r="AD110"/>
  <c r="AH110"/>
  <c r="AR110"/>
  <c r="AX110"/>
  <c r="BD110"/>
  <c r="BN110"/>
  <c r="AG110"/>
  <c r="AN110"/>
  <c r="AW110"/>
  <c r="BA110"/>
  <c r="BI110"/>
  <c r="AF110"/>
  <c r="AL110"/>
  <c r="AV110"/>
  <c r="AZ110"/>
  <c r="BJ110"/>
  <c r="BV110"/>
  <c r="AE110"/>
  <c r="AI110"/>
  <c r="AS110"/>
  <c r="AY110"/>
  <c r="BF110"/>
  <c r="BK110"/>
  <c r="BH109"/>
  <c r="I111"/>
  <c r="H111"/>
  <c r="L111"/>
  <c r="J111"/>
  <c r="M111"/>
  <c r="K111"/>
  <c r="M96"/>
  <c r="BO96" s="1"/>
  <c r="I96"/>
  <c r="J96"/>
  <c r="H96"/>
  <c r="F104"/>
  <c r="L104" s="1"/>
  <c r="B104"/>
  <c r="E103"/>
  <c r="BH103" s="1"/>
  <c r="F102"/>
  <c r="J102" s="1"/>
  <c r="B102"/>
  <c r="D101"/>
  <c r="F100"/>
  <c r="I100" s="1"/>
  <c r="B100"/>
  <c r="E99"/>
  <c r="F98"/>
  <c r="J98" s="1"/>
  <c r="B98"/>
  <c r="E104"/>
  <c r="BH104" s="1"/>
  <c r="F103"/>
  <c r="B103"/>
  <c r="E102"/>
  <c r="BH102" s="1"/>
  <c r="G101"/>
  <c r="AZ101" s="1"/>
  <c r="C101"/>
  <c r="BY101" s="1"/>
  <c r="E100"/>
  <c r="BH100" s="1"/>
  <c r="F99"/>
  <c r="B99"/>
  <c r="E98"/>
  <c r="F97"/>
  <c r="D104"/>
  <c r="G103"/>
  <c r="AE103" s="1"/>
  <c r="C103"/>
  <c r="BY103" s="1"/>
  <c r="D102"/>
  <c r="F101"/>
  <c r="L101" s="1"/>
  <c r="B101"/>
  <c r="D100"/>
  <c r="G99"/>
  <c r="C99"/>
  <c r="BY99" s="1"/>
  <c r="D98"/>
  <c r="G104"/>
  <c r="BF104" s="1"/>
  <c r="C104"/>
  <c r="BY104" s="1"/>
  <c r="D103"/>
  <c r="G102"/>
  <c r="AY102" s="1"/>
  <c r="C102"/>
  <c r="BY102" s="1"/>
  <c r="E101"/>
  <c r="BH101" s="1"/>
  <c r="G100"/>
  <c r="BF100" s="1"/>
  <c r="C100"/>
  <c r="BY100" s="1"/>
  <c r="D99"/>
  <c r="G98"/>
  <c r="C98"/>
  <c r="BY98" s="1"/>
  <c r="E97"/>
  <c r="D97"/>
  <c r="C97"/>
  <c r="BY97" s="1"/>
  <c r="BH110"/>
  <c r="AG109"/>
  <c r="AN109"/>
  <c r="AW109"/>
  <c r="BA109"/>
  <c r="BI109"/>
  <c r="AD109"/>
  <c r="AH109"/>
  <c r="AR109"/>
  <c r="AX109"/>
  <c r="BD109"/>
  <c r="BN109"/>
  <c r="AE109"/>
  <c r="AI109"/>
  <c r="AS109"/>
  <c r="AY109"/>
  <c r="BF109"/>
  <c r="BK109"/>
  <c r="AF109"/>
  <c r="AL109"/>
  <c r="AV109"/>
  <c r="AZ109"/>
  <c r="BJ109"/>
  <c r="BV109"/>
  <c r="B97"/>
  <c r="L87"/>
  <c r="K12"/>
  <c r="L12"/>
  <c r="I13"/>
  <c r="AP13"/>
  <c r="BH12"/>
  <c r="AP12"/>
  <c r="Q12"/>
  <c r="J13"/>
  <c r="AD13"/>
  <c r="D28"/>
  <c r="C28"/>
  <c r="M15"/>
  <c r="M19"/>
  <c r="M23"/>
  <c r="B15"/>
  <c r="F15"/>
  <c r="D16"/>
  <c r="B17"/>
  <c r="F17"/>
  <c r="D18"/>
  <c r="B19"/>
  <c r="F19"/>
  <c r="D20"/>
  <c r="B21"/>
  <c r="F21"/>
  <c r="D22"/>
  <c r="B23"/>
  <c r="F23"/>
  <c r="D24"/>
  <c r="B25"/>
  <c r="F25"/>
  <c r="M18"/>
  <c r="M22"/>
  <c r="E15"/>
  <c r="C16"/>
  <c r="G16"/>
  <c r="E17"/>
  <c r="C18"/>
  <c r="BY18" s="1"/>
  <c r="G18"/>
  <c r="E19"/>
  <c r="C20"/>
  <c r="BY20" s="1"/>
  <c r="G20"/>
  <c r="E21"/>
  <c r="C22"/>
  <c r="BY22" s="1"/>
  <c r="G22"/>
  <c r="E23"/>
  <c r="C24"/>
  <c r="BY24" s="1"/>
  <c r="G24"/>
  <c r="E25"/>
  <c r="M17"/>
  <c r="M21"/>
  <c r="M25"/>
  <c r="D15"/>
  <c r="B16"/>
  <c r="F16"/>
  <c r="D17"/>
  <c r="B18"/>
  <c r="F18"/>
  <c r="D19"/>
  <c r="B20"/>
  <c r="F20"/>
  <c r="D21"/>
  <c r="B22"/>
  <c r="F22"/>
  <c r="D23"/>
  <c r="B24"/>
  <c r="F24"/>
  <c r="D25"/>
  <c r="M16"/>
  <c r="M20"/>
  <c r="M24"/>
  <c r="C15"/>
  <c r="G15"/>
  <c r="E16"/>
  <c r="C17"/>
  <c r="BY17" s="1"/>
  <c r="G17"/>
  <c r="E18"/>
  <c r="C19"/>
  <c r="BY19" s="1"/>
  <c r="G19"/>
  <c r="E20"/>
  <c r="C21"/>
  <c r="BY21" s="1"/>
  <c r="G21"/>
  <c r="E22"/>
  <c r="C23"/>
  <c r="BY23" s="1"/>
  <c r="G23"/>
  <c r="E24"/>
  <c r="C25"/>
  <c r="BY25" s="1"/>
  <c r="G25"/>
  <c r="S28" l="1"/>
  <c r="AR66" i="1"/>
  <c r="AR67" s="1"/>
  <c r="AR68" s="1"/>
  <c r="S29" i="4" s="1"/>
  <c r="H115"/>
  <c r="BO93"/>
  <c r="BV115"/>
  <c r="AR115"/>
  <c r="G93"/>
  <c r="AY115"/>
  <c r="A26" i="9"/>
  <c r="B26" s="1"/>
  <c r="B25"/>
  <c r="AP28" i="4"/>
  <c r="G90"/>
  <c r="BJ90" s="1"/>
  <c r="L93"/>
  <c r="BD115"/>
  <c r="AN115"/>
  <c r="BK115"/>
  <c r="J93"/>
  <c r="BA115"/>
  <c r="AL115"/>
  <c r="AD115"/>
  <c r="AZ115"/>
  <c r="AI115"/>
  <c r="A27" i="9"/>
  <c r="H92" i="4"/>
  <c r="M92"/>
  <c r="L115"/>
  <c r="L92"/>
  <c r="K115"/>
  <c r="BI117"/>
  <c r="AE117"/>
  <c r="J14"/>
  <c r="K88"/>
  <c r="BO92"/>
  <c r="K89"/>
  <c r="AV117"/>
  <c r="M87"/>
  <c r="BO87" s="1"/>
  <c r="L88"/>
  <c r="L89"/>
  <c r="I117"/>
  <c r="AX117"/>
  <c r="AG117"/>
  <c r="BF117"/>
  <c r="BV14"/>
  <c r="BY16"/>
  <c r="BY28"/>
  <c r="BY15"/>
  <c r="BY14"/>
  <c r="AD28"/>
  <c r="AD14"/>
  <c r="BH14" s="1"/>
  <c r="G87"/>
  <c r="BA87" s="1"/>
  <c r="I88"/>
  <c r="I89"/>
  <c r="G89"/>
  <c r="AW89" s="1"/>
  <c r="M117"/>
  <c r="BS117" s="1"/>
  <c r="J117"/>
  <c r="J118" s="1"/>
  <c r="BN117"/>
  <c r="AH117"/>
  <c r="AW117"/>
  <c r="BJ117"/>
  <c r="AF117"/>
  <c r="AS117"/>
  <c r="Q14"/>
  <c r="H91"/>
  <c r="AY103"/>
  <c r="BI102"/>
  <c r="AD103"/>
  <c r="AE101"/>
  <c r="M102"/>
  <c r="BW102" s="1"/>
  <c r="BX102" s="1"/>
  <c r="AG102"/>
  <c r="BF102"/>
  <c r="AW103"/>
  <c r="BF101"/>
  <c r="I98"/>
  <c r="K102"/>
  <c r="H102"/>
  <c r="I14"/>
  <c r="AP14"/>
  <c r="H87"/>
  <c r="K87"/>
  <c r="J87"/>
  <c r="J88"/>
  <c r="M88"/>
  <c r="BO88" s="1"/>
  <c r="H88"/>
  <c r="J89"/>
  <c r="H89"/>
  <c r="K117"/>
  <c r="L117"/>
  <c r="BD117"/>
  <c r="AR117"/>
  <c r="AD117"/>
  <c r="BA117"/>
  <c r="AN117"/>
  <c r="BV117"/>
  <c r="AZ117"/>
  <c r="AL117"/>
  <c r="BK117"/>
  <c r="AY117"/>
  <c r="BQ116"/>
  <c r="BR116" s="1"/>
  <c r="BY115"/>
  <c r="BW28"/>
  <c r="BX28" s="1"/>
  <c r="BO91"/>
  <c r="BH28"/>
  <c r="AZ102"/>
  <c r="AE102"/>
  <c r="BF103"/>
  <c r="AH103"/>
  <c r="AD101"/>
  <c r="AN101"/>
  <c r="AW101"/>
  <c r="H98"/>
  <c r="K98" s="1"/>
  <c r="K13"/>
  <c r="H90"/>
  <c r="J91"/>
  <c r="J92"/>
  <c r="I92"/>
  <c r="K92"/>
  <c r="K93"/>
  <c r="I93"/>
  <c r="H93"/>
  <c r="M115"/>
  <c r="BW115" s="1"/>
  <c r="BX115" s="1"/>
  <c r="I115"/>
  <c r="BN115"/>
  <c r="AX115"/>
  <c r="AH115"/>
  <c r="BI115"/>
  <c r="AW115"/>
  <c r="AG115"/>
  <c r="BJ115"/>
  <c r="AV115"/>
  <c r="AF115"/>
  <c r="BF115"/>
  <c r="AS115"/>
  <c r="BH114"/>
  <c r="BU117"/>
  <c r="BW14"/>
  <c r="BX14" s="1"/>
  <c r="I90"/>
  <c r="J90"/>
  <c r="K91"/>
  <c r="L90"/>
  <c r="M90"/>
  <c r="BW90" s="1"/>
  <c r="BX90" s="1"/>
  <c r="G91"/>
  <c r="AY91" s="1"/>
  <c r="L91"/>
  <c r="I91"/>
  <c r="BI100"/>
  <c r="AD104"/>
  <c r="K101"/>
  <c r="H103"/>
  <c r="L100"/>
  <c r="K108"/>
  <c r="K112" s="1"/>
  <c r="K114"/>
  <c r="AN102"/>
  <c r="AD102"/>
  <c r="AW102"/>
  <c r="AH102"/>
  <c r="AG103"/>
  <c r="AZ103"/>
  <c r="BI103"/>
  <c r="AN103"/>
  <c r="AG101"/>
  <c r="AY101"/>
  <c r="BI101"/>
  <c r="AH101"/>
  <c r="M98"/>
  <c r="I102"/>
  <c r="L102"/>
  <c r="AD96"/>
  <c r="BH96" s="1"/>
  <c r="BH108"/>
  <c r="BF108"/>
  <c r="I86"/>
  <c r="J86"/>
  <c r="G86"/>
  <c r="M86"/>
  <c r="AN100"/>
  <c r="AW100"/>
  <c r="AE104"/>
  <c r="H101"/>
  <c r="M103"/>
  <c r="BO103" s="1"/>
  <c r="K100"/>
  <c r="M104"/>
  <c r="BW104" s="1"/>
  <c r="BX104" s="1"/>
  <c r="K96"/>
  <c r="L96" s="1"/>
  <c r="AN108"/>
  <c r="L108"/>
  <c r="L112" s="1"/>
  <c r="AD100"/>
  <c r="AE100"/>
  <c r="AN104"/>
  <c r="BI104"/>
  <c r="AW104"/>
  <c r="M101"/>
  <c r="BO101" s="1"/>
  <c r="H99"/>
  <c r="J103"/>
  <c r="H100"/>
  <c r="K104"/>
  <c r="H104"/>
  <c r="BO116"/>
  <c r="BP116" s="1"/>
  <c r="BS20"/>
  <c r="BW20"/>
  <c r="BX20" s="1"/>
  <c r="BW25"/>
  <c r="BX25" s="1"/>
  <c r="BS25"/>
  <c r="BW17"/>
  <c r="BX17" s="1"/>
  <c r="BS17"/>
  <c r="AP24"/>
  <c r="BV24"/>
  <c r="AP20"/>
  <c r="BV20"/>
  <c r="AP16"/>
  <c r="BV16"/>
  <c r="BS18"/>
  <c r="BW18"/>
  <c r="BX18" s="1"/>
  <c r="BW23"/>
  <c r="BX23" s="1"/>
  <c r="BS23"/>
  <c r="Q15"/>
  <c r="BW15"/>
  <c r="BX15" s="1"/>
  <c r="BS15"/>
  <c r="BO89"/>
  <c r="BW89"/>
  <c r="BX89" s="1"/>
  <c r="BS89"/>
  <c r="BW110"/>
  <c r="BX110" s="1"/>
  <c r="BS110"/>
  <c r="BW116"/>
  <c r="BX116" s="1"/>
  <c r="BS116"/>
  <c r="BX12"/>
  <c r="BQ114"/>
  <c r="BR114" s="1"/>
  <c r="AH114" s="1"/>
  <c r="L114"/>
  <c r="AP25"/>
  <c r="BV25"/>
  <c r="AP21"/>
  <c r="BV21"/>
  <c r="AP17"/>
  <c r="BV17"/>
  <c r="AP23"/>
  <c r="BV23"/>
  <c r="AP19"/>
  <c r="BV19"/>
  <c r="AP15"/>
  <c r="BV15"/>
  <c r="BS24"/>
  <c r="BW24"/>
  <c r="BX24" s="1"/>
  <c r="BS16"/>
  <c r="BW16"/>
  <c r="BX16" s="1"/>
  <c r="BW21"/>
  <c r="BX21" s="1"/>
  <c r="BS21"/>
  <c r="AP22"/>
  <c r="BV22"/>
  <c r="AP18"/>
  <c r="BV18"/>
  <c r="BS22"/>
  <c r="BW22"/>
  <c r="BX22" s="1"/>
  <c r="BW19"/>
  <c r="BX19" s="1"/>
  <c r="BS19"/>
  <c r="BW91"/>
  <c r="BX91" s="1"/>
  <c r="BS91"/>
  <c r="BW92"/>
  <c r="BX92" s="1"/>
  <c r="BS92"/>
  <c r="BW93"/>
  <c r="BX93" s="1"/>
  <c r="BS93"/>
  <c r="BW96"/>
  <c r="BX96" s="1"/>
  <c r="BS96"/>
  <c r="BQ111"/>
  <c r="BR111" s="1"/>
  <c r="BS111"/>
  <c r="BW111"/>
  <c r="BX111" s="1"/>
  <c r="BO108"/>
  <c r="BP108" s="1"/>
  <c r="BW108"/>
  <c r="BX108" s="1"/>
  <c r="BS108"/>
  <c r="BI108" s="1"/>
  <c r="BS109"/>
  <c r="BW109"/>
  <c r="BX109" s="1"/>
  <c r="BW114"/>
  <c r="BX114" s="1"/>
  <c r="BS114"/>
  <c r="BI114" s="1"/>
  <c r="BQ110"/>
  <c r="BR110" s="1"/>
  <c r="M97"/>
  <c r="J97"/>
  <c r="I97"/>
  <c r="H97"/>
  <c r="BO111"/>
  <c r="BP111" s="1"/>
  <c r="BQ108"/>
  <c r="BR108" s="1"/>
  <c r="AH108" s="1"/>
  <c r="BO109"/>
  <c r="BP109" s="1"/>
  <c r="H112"/>
  <c r="J112"/>
  <c r="AG100"/>
  <c r="AY100"/>
  <c r="AH100"/>
  <c r="AZ100"/>
  <c r="AG104"/>
  <c r="AY104"/>
  <c r="AH104"/>
  <c r="AZ104"/>
  <c r="I101"/>
  <c r="J101"/>
  <c r="I99"/>
  <c r="J99"/>
  <c r="M99"/>
  <c r="AN99" s="1"/>
  <c r="I103"/>
  <c r="K103"/>
  <c r="L103"/>
  <c r="J100"/>
  <c r="M100"/>
  <c r="I104"/>
  <c r="J104"/>
  <c r="BO114"/>
  <c r="BP114" s="1"/>
  <c r="AF114" s="1"/>
  <c r="H118"/>
  <c r="L98"/>
  <c r="AN90"/>
  <c r="AY90"/>
  <c r="AR90"/>
  <c r="BK90"/>
  <c r="AX90"/>
  <c r="AH90"/>
  <c r="BF90"/>
  <c r="AE90"/>
  <c r="AI90"/>
  <c r="AZ90"/>
  <c r="AL90"/>
  <c r="AN88"/>
  <c r="BN88"/>
  <c r="BJ88"/>
  <c r="AY88"/>
  <c r="AR88"/>
  <c r="AG88"/>
  <c r="BI88"/>
  <c r="BK88"/>
  <c r="AX88"/>
  <c r="AS88"/>
  <c r="AD88"/>
  <c r="AH88"/>
  <c r="BF88"/>
  <c r="AW88"/>
  <c r="BA88"/>
  <c r="AE88"/>
  <c r="AI88"/>
  <c r="BD88"/>
  <c r="AV88"/>
  <c r="AZ88"/>
  <c r="AL88"/>
  <c r="AF88"/>
  <c r="AN92"/>
  <c r="BN92"/>
  <c r="BJ92"/>
  <c r="AY92"/>
  <c r="AR92"/>
  <c r="AG92"/>
  <c r="BI92"/>
  <c r="BK92"/>
  <c r="AX92"/>
  <c r="AS92"/>
  <c r="AD92"/>
  <c r="AH92"/>
  <c r="BF92"/>
  <c r="AW92"/>
  <c r="BA92"/>
  <c r="AE92"/>
  <c r="AI92"/>
  <c r="BD92"/>
  <c r="AV92"/>
  <c r="AZ92"/>
  <c r="AL92"/>
  <c r="AF92"/>
  <c r="BK93"/>
  <c r="AY93"/>
  <c r="AR93"/>
  <c r="AE93"/>
  <c r="AI93"/>
  <c r="BN93"/>
  <c r="BF93"/>
  <c r="AV93"/>
  <c r="AZ93"/>
  <c r="AD93"/>
  <c r="AH93"/>
  <c r="AW93"/>
  <c r="BA93"/>
  <c r="AG93"/>
  <c r="BI93"/>
  <c r="AX93"/>
  <c r="AS93"/>
  <c r="AN93"/>
  <c r="BD93"/>
  <c r="AL93"/>
  <c r="BJ93"/>
  <c r="AF93"/>
  <c r="BH13"/>
  <c r="K14"/>
  <c r="Q24"/>
  <c r="Q16"/>
  <c r="Q20"/>
  <c r="AN25"/>
  <c r="AN21"/>
  <c r="AN17"/>
  <c r="AN24"/>
  <c r="AN20"/>
  <c r="AN16"/>
  <c r="Q25"/>
  <c r="Q17"/>
  <c r="Q18"/>
  <c r="Q23"/>
  <c r="AN23"/>
  <c r="AN19"/>
  <c r="AN22"/>
  <c r="AN18"/>
  <c r="Q21"/>
  <c r="Q22"/>
  <c r="Q19"/>
  <c r="H28"/>
  <c r="I28"/>
  <c r="J28"/>
  <c r="F29"/>
  <c r="G29"/>
  <c r="H23"/>
  <c r="I23"/>
  <c r="J23"/>
  <c r="K23" s="1"/>
  <c r="AD23"/>
  <c r="BH23" s="1"/>
  <c r="H19"/>
  <c r="I19"/>
  <c r="J19"/>
  <c r="K19" s="1"/>
  <c r="AD19"/>
  <c r="BH19" s="1"/>
  <c r="H15"/>
  <c r="J15"/>
  <c r="I15"/>
  <c r="AD15"/>
  <c r="AD24"/>
  <c r="BH24" s="1"/>
  <c r="I24"/>
  <c r="L24"/>
  <c r="J24"/>
  <c r="H24"/>
  <c r="AD20"/>
  <c r="BH20" s="1"/>
  <c r="I20"/>
  <c r="L20"/>
  <c r="J20"/>
  <c r="H20"/>
  <c r="AD16"/>
  <c r="BH16" s="1"/>
  <c r="I16"/>
  <c r="L16"/>
  <c r="J16"/>
  <c r="H16"/>
  <c r="I25"/>
  <c r="J25"/>
  <c r="H25"/>
  <c r="AD25"/>
  <c r="BB25" s="1"/>
  <c r="I21"/>
  <c r="J21"/>
  <c r="K21" s="1"/>
  <c r="H21"/>
  <c r="L21"/>
  <c r="AD21"/>
  <c r="BB21" s="1"/>
  <c r="I17"/>
  <c r="J17"/>
  <c r="H17"/>
  <c r="AD17"/>
  <c r="BB17" s="1"/>
  <c r="AD22"/>
  <c r="BH22" s="1"/>
  <c r="H22"/>
  <c r="J22"/>
  <c r="I22"/>
  <c r="AD18"/>
  <c r="BH18" s="1"/>
  <c r="H18"/>
  <c r="J18"/>
  <c r="I18"/>
  <c r="AF90" l="1"/>
  <c r="BD90"/>
  <c r="AW90"/>
  <c r="AS90"/>
  <c r="AG90"/>
  <c r="BN90"/>
  <c r="AV90"/>
  <c r="BA90"/>
  <c r="AD90"/>
  <c r="BI90"/>
  <c r="A28" i="9"/>
  <c r="B27"/>
  <c r="AL87" i="4"/>
  <c r="AG87"/>
  <c r="BW87"/>
  <c r="BX87" s="1"/>
  <c r="AZ87"/>
  <c r="AD87"/>
  <c r="BK87"/>
  <c r="AY87"/>
  <c r="AI87"/>
  <c r="AX87"/>
  <c r="BF91"/>
  <c r="BQ117"/>
  <c r="BR117" s="1"/>
  <c r="BN87"/>
  <c r="AS87"/>
  <c r="BD87"/>
  <c r="BO117"/>
  <c r="BP117" s="1"/>
  <c r="BE117" s="1"/>
  <c r="AH87"/>
  <c r="BF87"/>
  <c r="AR87"/>
  <c r="AF87"/>
  <c r="BI87"/>
  <c r="AW87"/>
  <c r="BW117"/>
  <c r="BX117" s="1"/>
  <c r="AV87"/>
  <c r="AE87"/>
  <c r="AN87"/>
  <c r="BJ87"/>
  <c r="K97"/>
  <c r="L97" s="1"/>
  <c r="AG89"/>
  <c r="AL91"/>
  <c r="K99"/>
  <c r="D29"/>
  <c r="AS91"/>
  <c r="AH91"/>
  <c r="AR91"/>
  <c r="AD99"/>
  <c r="BF99" s="1"/>
  <c r="L99"/>
  <c r="L105" s="1"/>
  <c r="BH99"/>
  <c r="W29"/>
  <c r="B29"/>
  <c r="C29"/>
  <c r="M29"/>
  <c r="BW29" s="1"/>
  <c r="BX29" s="1"/>
  <c r="E29"/>
  <c r="V29"/>
  <c r="AV89"/>
  <c r="BS87"/>
  <c r="AR69" i="1"/>
  <c r="B30" i="4" s="1"/>
  <c r="E30"/>
  <c r="D30"/>
  <c r="G30"/>
  <c r="M30"/>
  <c r="BS30" s="1"/>
  <c r="F30"/>
  <c r="AY89"/>
  <c r="S30"/>
  <c r="V30"/>
  <c r="AZ89"/>
  <c r="AS89"/>
  <c r="BD89"/>
  <c r="BO115"/>
  <c r="BP115" s="1"/>
  <c r="BQ115"/>
  <c r="BR115" s="1"/>
  <c r="BO102"/>
  <c r="BS115"/>
  <c r="AR89"/>
  <c r="AI89"/>
  <c r="AN89"/>
  <c r="BJ89"/>
  <c r="BA89"/>
  <c r="BS102"/>
  <c r="AD89"/>
  <c r="BN89"/>
  <c r="AH89"/>
  <c r="BF89"/>
  <c r="AE89"/>
  <c r="BK89"/>
  <c r="AF89"/>
  <c r="AX89"/>
  <c r="BI89"/>
  <c r="AL89"/>
  <c r="BY29"/>
  <c r="BO90"/>
  <c r="AN91"/>
  <c r="BI91"/>
  <c r="AW91"/>
  <c r="AZ91"/>
  <c r="AI91"/>
  <c r="BK91"/>
  <c r="BW88"/>
  <c r="BX88" s="1"/>
  <c r="J94"/>
  <c r="K118"/>
  <c r="K119" s="1"/>
  <c r="L17"/>
  <c r="K17"/>
  <c r="L25"/>
  <c r="K25"/>
  <c r="AM116"/>
  <c r="BS104"/>
  <c r="L19"/>
  <c r="L23"/>
  <c r="L18"/>
  <c r="K18"/>
  <c r="L22"/>
  <c r="K22"/>
  <c r="K16"/>
  <c r="K20"/>
  <c r="K24"/>
  <c r="BF18"/>
  <c r="BF22"/>
  <c r="BF19"/>
  <c r="BF23"/>
  <c r="BF16"/>
  <c r="BF20"/>
  <c r="BF24"/>
  <c r="BF17"/>
  <c r="BF21"/>
  <c r="BF25"/>
  <c r="BB19"/>
  <c r="BB23"/>
  <c r="BH17"/>
  <c r="BH21"/>
  <c r="BH25"/>
  <c r="BB18"/>
  <c r="BB22"/>
  <c r="BW103"/>
  <c r="BX103" s="1"/>
  <c r="BB16"/>
  <c r="BB20"/>
  <c r="BB24"/>
  <c r="BO104"/>
  <c r="BS90"/>
  <c r="AX91"/>
  <c r="AF91"/>
  <c r="BJ91"/>
  <c r="AG91"/>
  <c r="BA91"/>
  <c r="BD91"/>
  <c r="AD91"/>
  <c r="AV91"/>
  <c r="BN91"/>
  <c r="AE91"/>
  <c r="BS88"/>
  <c r="L118"/>
  <c r="L119" s="1"/>
  <c r="BS103"/>
  <c r="BO98"/>
  <c r="AE98" s="1"/>
  <c r="AD98"/>
  <c r="BW101"/>
  <c r="BX101" s="1"/>
  <c r="BS98"/>
  <c r="AF108"/>
  <c r="BS101"/>
  <c r="BW98"/>
  <c r="BX98" s="1"/>
  <c r="H119"/>
  <c r="AM108"/>
  <c r="AW108"/>
  <c r="AZ108"/>
  <c r="AY108"/>
  <c r="AX108"/>
  <c r="BO86"/>
  <c r="BP86" s="1"/>
  <c r="BS86"/>
  <c r="BW86"/>
  <c r="BX86" s="1"/>
  <c r="AE108"/>
  <c r="CA86"/>
  <c r="H86"/>
  <c r="H94" s="1"/>
  <c r="AD86"/>
  <c r="BH86" s="1"/>
  <c r="AG108"/>
  <c r="BO99"/>
  <c r="AE99" s="1"/>
  <c r="BW99"/>
  <c r="BX99" s="1"/>
  <c r="BS99"/>
  <c r="BI99" s="1"/>
  <c r="BW97"/>
  <c r="BX97" s="1"/>
  <c r="BS97"/>
  <c r="AY114"/>
  <c r="AZ114"/>
  <c r="AX114"/>
  <c r="AW114"/>
  <c r="BO100"/>
  <c r="BW100"/>
  <c r="BX100" s="1"/>
  <c r="BS100"/>
  <c r="AE114"/>
  <c r="AL114" s="1"/>
  <c r="AG114"/>
  <c r="AM114"/>
  <c r="BE114"/>
  <c r="AM117"/>
  <c r="BE109"/>
  <c r="AO109"/>
  <c r="AQ109"/>
  <c r="BG109"/>
  <c r="BE111"/>
  <c r="AO111"/>
  <c r="AQ111"/>
  <c r="BG111"/>
  <c r="AO110"/>
  <c r="AQ110"/>
  <c r="BG110"/>
  <c r="AO116"/>
  <c r="AQ116"/>
  <c r="BG116"/>
  <c r="AQ108"/>
  <c r="BG108"/>
  <c r="AO108"/>
  <c r="AD97"/>
  <c r="BH97" s="1"/>
  <c r="BO97"/>
  <c r="AE97" s="1"/>
  <c r="AO114"/>
  <c r="AQ114"/>
  <c r="BG114"/>
  <c r="AO117"/>
  <c r="BG117"/>
  <c r="AQ117"/>
  <c r="BE110"/>
  <c r="H105"/>
  <c r="J105"/>
  <c r="J119"/>
  <c r="BE116"/>
  <c r="AM109"/>
  <c r="AM111"/>
  <c r="BE108"/>
  <c r="AM110"/>
  <c r="AW98"/>
  <c r="H26"/>
  <c r="J26"/>
  <c r="K28"/>
  <c r="BH15"/>
  <c r="AD29"/>
  <c r="H29"/>
  <c r="J29"/>
  <c r="I29"/>
  <c r="K15"/>
  <c r="AR70" i="1"/>
  <c r="AR71" s="1"/>
  <c r="BS29" i="4" l="1"/>
  <c r="BH29"/>
  <c r="BW30"/>
  <c r="BX30" s="1"/>
  <c r="AP29"/>
  <c r="B28" i="9"/>
  <c r="A29"/>
  <c r="K105" i="4"/>
  <c r="AM115"/>
  <c r="J30"/>
  <c r="AP30"/>
  <c r="AQ115"/>
  <c r="I30"/>
  <c r="AO115"/>
  <c r="BE115"/>
  <c r="H30"/>
  <c r="AD30"/>
  <c r="BH30" s="1"/>
  <c r="BG115"/>
  <c r="J106"/>
  <c r="K26"/>
  <c r="AW97"/>
  <c r="C30"/>
  <c r="W30"/>
  <c r="AW99"/>
  <c r="BH98"/>
  <c r="BD108"/>
  <c r="BA108"/>
  <c r="K86"/>
  <c r="H106"/>
  <c r="AL108"/>
  <c r="AI108"/>
  <c r="M31"/>
  <c r="D31"/>
  <c r="S31"/>
  <c r="W31"/>
  <c r="V31"/>
  <c r="BD114"/>
  <c r="W32"/>
  <c r="S32"/>
  <c r="V32"/>
  <c r="K29"/>
  <c r="B32"/>
  <c r="F32"/>
  <c r="E31"/>
  <c r="C31"/>
  <c r="F31"/>
  <c r="G31"/>
  <c r="E32"/>
  <c r="C32"/>
  <c r="D32"/>
  <c r="M32"/>
  <c r="G32"/>
  <c r="B31"/>
  <c r="AR72" i="1"/>
  <c r="K30" i="4" l="1"/>
  <c r="B29" i="9"/>
  <c r="A30"/>
  <c r="A31" s="1"/>
  <c r="B31" s="1"/>
  <c r="BY30" i="4"/>
  <c r="BY32"/>
  <c r="BY31"/>
  <c r="K94"/>
  <c r="K106" s="1"/>
  <c r="L86"/>
  <c r="AE86"/>
  <c r="AF86"/>
  <c r="AR108"/>
  <c r="AS108" s="1"/>
  <c r="AV108" s="1"/>
  <c r="BJ108"/>
  <c r="BK108" s="1"/>
  <c r="BN108" s="1"/>
  <c r="BW32"/>
  <c r="BX32" s="1"/>
  <c r="BS32"/>
  <c r="BW31"/>
  <c r="BS31"/>
  <c r="AD32"/>
  <c r="BH32" s="1"/>
  <c r="AP32"/>
  <c r="AD31"/>
  <c r="BH31" s="1"/>
  <c r="AP31"/>
  <c r="AR73" i="1"/>
  <c r="AR74" s="1"/>
  <c r="AR75" s="1"/>
  <c r="AR76" s="1"/>
  <c r="H32" i="4"/>
  <c r="I32"/>
  <c r="J32"/>
  <c r="H31"/>
  <c r="J31"/>
  <c r="I31"/>
  <c r="K127"/>
  <c r="L19" i="2"/>
  <c r="H9"/>
  <c r="K9" s="1"/>
  <c r="D9"/>
  <c r="C9"/>
  <c r="I5" i="5"/>
  <c r="BM123" i="4"/>
  <c r="BL123"/>
  <c r="BC123"/>
  <c r="AU123"/>
  <c r="AT123"/>
  <c r="AK123"/>
  <c r="AJ123"/>
  <c r="BT104"/>
  <c r="W104"/>
  <c r="BP104"/>
  <c r="BU104"/>
  <c r="BT103"/>
  <c r="BG103"/>
  <c r="W103"/>
  <c r="BU103"/>
  <c r="BT102"/>
  <c r="W102"/>
  <c r="BQ102"/>
  <c r="BR102" s="1"/>
  <c r="BU102"/>
  <c r="BT101"/>
  <c r="BG101"/>
  <c r="W101"/>
  <c r="BU101"/>
  <c r="BT100"/>
  <c r="W100"/>
  <c r="BQ100"/>
  <c r="BR100" s="1"/>
  <c r="BU100"/>
  <c r="BT99"/>
  <c r="BG99"/>
  <c r="W99"/>
  <c r="BU99"/>
  <c r="BT98"/>
  <c r="W98"/>
  <c r="BQ98"/>
  <c r="BU98"/>
  <c r="BT97"/>
  <c r="W97"/>
  <c r="BU97"/>
  <c r="BT96"/>
  <c r="W96"/>
  <c r="BQ96"/>
  <c r="BU96"/>
  <c r="BT93"/>
  <c r="BG93" s="1"/>
  <c r="W93"/>
  <c r="BQ93"/>
  <c r="BR93" s="1"/>
  <c r="BU93"/>
  <c r="BT92"/>
  <c r="BG92" s="1"/>
  <c r="W92"/>
  <c r="BU92"/>
  <c r="BT91"/>
  <c r="BG91" s="1"/>
  <c r="W91"/>
  <c r="BP91"/>
  <c r="BE91" s="1"/>
  <c r="BU91"/>
  <c r="BT90"/>
  <c r="W90"/>
  <c r="BU90"/>
  <c r="BT89"/>
  <c r="BG89" s="1"/>
  <c r="W89"/>
  <c r="BQ89"/>
  <c r="BR89" s="1"/>
  <c r="BU89"/>
  <c r="BT88"/>
  <c r="W88"/>
  <c r="BU88"/>
  <c r="BT87"/>
  <c r="BG87" s="1"/>
  <c r="W87"/>
  <c r="BP87"/>
  <c r="BE87" s="1"/>
  <c r="BU87"/>
  <c r="BT86"/>
  <c r="W86"/>
  <c r="BU86"/>
  <c r="BV85"/>
  <c r="BV84"/>
  <c r="BV83"/>
  <c r="BV82"/>
  <c r="BV81"/>
  <c r="BV80"/>
  <c r="BV79"/>
  <c r="BV78"/>
  <c r="BV77"/>
  <c r="BV76"/>
  <c r="BV75"/>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E16" i="5" l="1"/>
  <c r="E24" s="1"/>
  <c r="H24" i="1"/>
  <c r="F14" i="5"/>
  <c r="F33" s="1"/>
  <c r="C33" i="1"/>
  <c r="M9" i="2"/>
  <c r="O9"/>
  <c r="H14"/>
  <c r="AR77" i="1"/>
  <c r="K32" i="4"/>
  <c r="D33"/>
  <c r="B34"/>
  <c r="F34"/>
  <c r="V33"/>
  <c r="BT33" s="1"/>
  <c r="S33"/>
  <c r="W33"/>
  <c r="C37"/>
  <c r="C43"/>
  <c r="M36" i="5"/>
  <c r="E25"/>
  <c r="E31" s="1"/>
  <c r="E32" s="1"/>
  <c r="H31" i="1"/>
  <c r="C37" i="20"/>
  <c r="H14" i="1"/>
  <c r="E14" i="5" s="1"/>
  <c r="I12" i="21"/>
  <c r="E19" i="19"/>
  <c r="C35" i="20"/>
  <c r="H14" i="5"/>
  <c r="H33" s="1"/>
  <c r="I32" i="1"/>
  <c r="G9"/>
  <c r="H9"/>
  <c r="AN98" i="4"/>
  <c r="BF98"/>
  <c r="L26"/>
  <c r="G42"/>
  <c r="H42" s="1"/>
  <c r="F36"/>
  <c r="G43"/>
  <c r="G37"/>
  <c r="AD37" s="1"/>
  <c r="B158" i="1"/>
  <c r="B157"/>
  <c r="C41" i="4"/>
  <c r="L94"/>
  <c r="L106" s="1"/>
  <c r="AW86"/>
  <c r="AX86"/>
  <c r="D38"/>
  <c r="B39"/>
  <c r="G41"/>
  <c r="BX31"/>
  <c r="S34"/>
  <c r="V34"/>
  <c r="BT34" s="1"/>
  <c r="W34"/>
  <c r="W35"/>
  <c r="S35"/>
  <c r="F39"/>
  <c r="V35"/>
  <c r="BT35" s="1"/>
  <c r="AN114"/>
  <c r="BF114"/>
  <c r="AI114"/>
  <c r="AR114" s="1"/>
  <c r="AS114" s="1"/>
  <c r="AV114" s="1"/>
  <c r="BG88"/>
  <c r="C42"/>
  <c r="G40"/>
  <c r="BR98"/>
  <c r="AG98"/>
  <c r="AY98"/>
  <c r="BG98"/>
  <c r="BI98"/>
  <c r="V36"/>
  <c r="BT36" s="1"/>
  <c r="S37"/>
  <c r="W37"/>
  <c r="V38"/>
  <c r="BT38" s="1"/>
  <c r="S39"/>
  <c r="W39"/>
  <c r="V40"/>
  <c r="BT40" s="1"/>
  <c r="S41"/>
  <c r="W41"/>
  <c r="V42"/>
  <c r="BT42" s="1"/>
  <c r="S43"/>
  <c r="W43"/>
  <c r="V44"/>
  <c r="BT44" s="1"/>
  <c r="S36"/>
  <c r="W36"/>
  <c r="V37"/>
  <c r="BT37" s="1"/>
  <c r="S38"/>
  <c r="W38"/>
  <c r="V39"/>
  <c r="BT39" s="1"/>
  <c r="S40"/>
  <c r="W40"/>
  <c r="V41"/>
  <c r="BT41" s="1"/>
  <c r="S42"/>
  <c r="W42"/>
  <c r="V43"/>
  <c r="BT43" s="1"/>
  <c r="S44"/>
  <c r="W44"/>
  <c r="BF96"/>
  <c r="AN96"/>
  <c r="BF12"/>
  <c r="BF14"/>
  <c r="AN97"/>
  <c r="AN12"/>
  <c r="AN13"/>
  <c r="AN14"/>
  <c r="BF13"/>
  <c r="AN15"/>
  <c r="BF97"/>
  <c r="AN28"/>
  <c r="BF15"/>
  <c r="AN30"/>
  <c r="AN29"/>
  <c r="BG90"/>
  <c r="BG100"/>
  <c r="BG102"/>
  <c r="BG104"/>
  <c r="AN31"/>
  <c r="AN32"/>
  <c r="BI97"/>
  <c r="BG97"/>
  <c r="BI86"/>
  <c r="AI86"/>
  <c r="BD86"/>
  <c r="AL86"/>
  <c r="BG96"/>
  <c r="BI96"/>
  <c r="BR96"/>
  <c r="BE104"/>
  <c r="AX104"/>
  <c r="AF104"/>
  <c r="D35"/>
  <c r="G44"/>
  <c r="K31"/>
  <c r="M33"/>
  <c r="B43"/>
  <c r="G33"/>
  <c r="F42"/>
  <c r="D34"/>
  <c r="E43"/>
  <c r="E34"/>
  <c r="F43"/>
  <c r="C34"/>
  <c r="D43"/>
  <c r="B35"/>
  <c r="M43"/>
  <c r="C39"/>
  <c r="M38"/>
  <c r="E40"/>
  <c r="G39"/>
  <c r="BV39" s="1"/>
  <c r="E39"/>
  <c r="F38"/>
  <c r="D40"/>
  <c r="B40"/>
  <c r="E41"/>
  <c r="B41"/>
  <c r="F40"/>
  <c r="M41"/>
  <c r="B37"/>
  <c r="G36"/>
  <c r="B38"/>
  <c r="F37"/>
  <c r="D37"/>
  <c r="D36"/>
  <c r="M44"/>
  <c r="M35"/>
  <c r="C38"/>
  <c r="M37"/>
  <c r="D39"/>
  <c r="G38"/>
  <c r="BV38" s="1"/>
  <c r="E38"/>
  <c r="M39"/>
  <c r="M34"/>
  <c r="D44"/>
  <c r="G34"/>
  <c r="B44"/>
  <c r="G35"/>
  <c r="E44"/>
  <c r="E35"/>
  <c r="R35" s="1"/>
  <c r="C35"/>
  <c r="F44"/>
  <c r="F33"/>
  <c r="M42"/>
  <c r="C40"/>
  <c r="F35"/>
  <c r="M36"/>
  <c r="E36"/>
  <c r="C36"/>
  <c r="E37"/>
  <c r="F41"/>
  <c r="D41"/>
  <c r="B33"/>
  <c r="E42"/>
  <c r="R42" s="1"/>
  <c r="E33"/>
  <c r="D42"/>
  <c r="C33"/>
  <c r="B42"/>
  <c r="M40"/>
  <c r="J42"/>
  <c r="B36"/>
  <c r="F50" i="1"/>
  <c r="F51"/>
  <c r="K51"/>
  <c r="F52"/>
  <c r="K52"/>
  <c r="F53"/>
  <c r="K53"/>
  <c r="K153"/>
  <c r="K197"/>
  <c r="E32"/>
  <c r="G32"/>
  <c r="D32"/>
  <c r="F32"/>
  <c r="F33" s="1"/>
  <c r="G39"/>
  <c r="G9" i="2"/>
  <c r="I9" s="1"/>
  <c r="I14" s="1"/>
  <c r="K50" i="1"/>
  <c r="L18" i="2"/>
  <c r="K126" i="4"/>
  <c r="D7" i="2"/>
  <c r="F7"/>
  <c r="I4" s="1"/>
  <c r="C7"/>
  <c r="E7"/>
  <c r="I11" i="5"/>
  <c r="I25"/>
  <c r="AC25" i="4"/>
  <c r="AC31"/>
  <c r="BA10"/>
  <c r="AC13"/>
  <c r="AC15"/>
  <c r="AC17"/>
  <c r="AC19"/>
  <c r="AC21"/>
  <c r="AC23"/>
  <c r="BQ25"/>
  <c r="AC29"/>
  <c r="AC32"/>
  <c r="BP89"/>
  <c r="BE89" s="1"/>
  <c r="BP93"/>
  <c r="BE93" s="1"/>
  <c r="BQ104"/>
  <c r="BR104" s="1"/>
  <c r="Y13"/>
  <c r="Y15"/>
  <c r="Y17"/>
  <c r="Y19"/>
  <c r="Y21"/>
  <c r="Y23"/>
  <c r="Y25"/>
  <c r="Y29"/>
  <c r="Y31"/>
  <c r="Y32"/>
  <c r="BQ86"/>
  <c r="BQ87"/>
  <c r="BR87" s="1"/>
  <c r="BQ91"/>
  <c r="BR91" s="1"/>
  <c r="BQ13"/>
  <c r="BQ15"/>
  <c r="AY15" s="1"/>
  <c r="BQ17"/>
  <c r="BQ19"/>
  <c r="BQ21"/>
  <c r="BQ23"/>
  <c r="BQ29"/>
  <c r="BQ31"/>
  <c r="BR31" s="1"/>
  <c r="BQ32"/>
  <c r="BR32" s="1"/>
  <c r="BP96"/>
  <c r="AM96" s="1"/>
  <c r="BV97"/>
  <c r="BP98"/>
  <c r="AM98" s="1"/>
  <c r="BV99"/>
  <c r="BP100"/>
  <c r="AM100" s="1"/>
  <c r="BV101"/>
  <c r="BP102"/>
  <c r="AM102" s="1"/>
  <c r="BV103"/>
  <c r="BG16"/>
  <c r="BG18"/>
  <c r="BG20"/>
  <c r="BI22"/>
  <c r="BG24"/>
  <c r="BB12"/>
  <c r="BI17"/>
  <c r="AB18"/>
  <c r="Z18"/>
  <c r="X18"/>
  <c r="BI21"/>
  <c r="AB22"/>
  <c r="Z22"/>
  <c r="X22"/>
  <c r="BI25"/>
  <c r="AB28"/>
  <c r="Z28"/>
  <c r="X28"/>
  <c r="AB30"/>
  <c r="Z30"/>
  <c r="X30"/>
  <c r="BI31"/>
  <c r="BQ88"/>
  <c r="BR88" s="1"/>
  <c r="BP88"/>
  <c r="BE88" s="1"/>
  <c r="BV89"/>
  <c r="AQ89"/>
  <c r="BQ92"/>
  <c r="BR92" s="1"/>
  <c r="BP92"/>
  <c r="BE92" s="1"/>
  <c r="BV93"/>
  <c r="AQ93"/>
  <c r="AA18"/>
  <c r="AA22"/>
  <c r="AA28"/>
  <c r="BV28"/>
  <c r="AA30"/>
  <c r="BV30"/>
  <c r="BV43"/>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7"/>
  <c r="AQ87"/>
  <c r="BQ90"/>
  <c r="BR90" s="1"/>
  <c r="BP90"/>
  <c r="BE90" s="1"/>
  <c r="BV91"/>
  <c r="AQ91"/>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7"/>
  <c r="AM91"/>
  <c r="AB32"/>
  <c r="Z32"/>
  <c r="X32"/>
  <c r="AA32"/>
  <c r="BV32"/>
  <c r="BV40"/>
  <c r="BV42"/>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7"/>
  <c r="AO89"/>
  <c r="AO91"/>
  <c r="AO93"/>
  <c r="BQ97"/>
  <c r="AQ97"/>
  <c r="BQ99"/>
  <c r="AQ99"/>
  <c r="BQ101"/>
  <c r="BR101" s="1"/>
  <c r="AQ101"/>
  <c r="AO97"/>
  <c r="AO99"/>
  <c r="AO101"/>
  <c r="BV96"/>
  <c r="AE96"/>
  <c r="AQ96"/>
  <c r="BV98"/>
  <c r="AQ98"/>
  <c r="BV100"/>
  <c r="AQ100"/>
  <c r="BV102"/>
  <c r="AQ102"/>
  <c r="AQ104"/>
  <c r="BQ103"/>
  <c r="BR103" s="1"/>
  <c r="AQ103"/>
  <c r="BV104"/>
  <c r="AO103"/>
  <c r="AM104"/>
  <c r="AO96"/>
  <c r="AO98"/>
  <c r="AO100"/>
  <c r="AO102"/>
  <c r="AO104"/>
  <c r="H32" i="1"/>
  <c r="F9"/>
  <c r="F37"/>
  <c r="G7" i="2" s="1"/>
  <c r="C54" i="1"/>
  <c r="N9" i="2" l="1"/>
  <c r="I31" i="5"/>
  <c r="I32" s="1"/>
  <c r="N25"/>
  <c r="N31" s="1"/>
  <c r="N32" s="1"/>
  <c r="E33"/>
  <c r="AN44" i="4"/>
  <c r="C44"/>
  <c r="BY44" s="1"/>
  <c r="AR78" i="1"/>
  <c r="AR79" s="1"/>
  <c r="I42" i="4"/>
  <c r="K42"/>
  <c r="AP42"/>
  <c r="BO40"/>
  <c r="BP40" s="1"/>
  <c r="AH32"/>
  <c r="AF32"/>
  <c r="BV37"/>
  <c r="H37"/>
  <c r="BO41"/>
  <c r="BP41" s="1"/>
  <c r="BR99"/>
  <c r="AG99"/>
  <c r="AY99"/>
  <c r="BY43"/>
  <c r="BU43"/>
  <c r="BY37"/>
  <c r="BU37"/>
  <c r="AC41"/>
  <c r="BV35"/>
  <c r="BV33"/>
  <c r="G14" i="2"/>
  <c r="BV41" i="4"/>
  <c r="X39"/>
  <c r="Y40"/>
  <c r="J43"/>
  <c r="I43"/>
  <c r="H43"/>
  <c r="X38"/>
  <c r="AN43"/>
  <c r="AN41"/>
  <c r="AP43"/>
  <c r="AD43"/>
  <c r="K54" i="1"/>
  <c r="AC40" i="4"/>
  <c r="Z40"/>
  <c r="AA41"/>
  <c r="Z41"/>
  <c r="X43"/>
  <c r="F54" i="1"/>
  <c r="H33"/>
  <c r="BR23" i="4"/>
  <c r="AG23"/>
  <c r="AY23"/>
  <c r="BR19"/>
  <c r="AG19"/>
  <c r="AY19"/>
  <c r="BR25"/>
  <c r="AG25"/>
  <c r="AY25"/>
  <c r="D33" i="1"/>
  <c r="G33"/>
  <c r="BP25" i="4"/>
  <c r="AW25"/>
  <c r="AE25"/>
  <c r="BP24"/>
  <c r="AM24" s="1"/>
  <c r="AW24"/>
  <c r="AE24"/>
  <c r="BP23"/>
  <c r="AE23"/>
  <c r="AW23"/>
  <c r="BP22"/>
  <c r="AE22"/>
  <c r="AW22"/>
  <c r="BP21"/>
  <c r="AE21"/>
  <c r="AW21"/>
  <c r="BP20"/>
  <c r="AM20" s="1"/>
  <c r="AW20"/>
  <c r="AE20"/>
  <c r="BP19"/>
  <c r="AE19"/>
  <c r="AW19"/>
  <c r="BP18"/>
  <c r="AE18"/>
  <c r="AW18"/>
  <c r="BP17"/>
  <c r="AE17"/>
  <c r="AW17"/>
  <c r="BP16"/>
  <c r="AM16" s="1"/>
  <c r="AW16"/>
  <c r="AE16"/>
  <c r="BR24"/>
  <c r="AY24"/>
  <c r="AG24"/>
  <c r="BR22"/>
  <c r="AG22"/>
  <c r="AY22"/>
  <c r="BR20"/>
  <c r="AY20"/>
  <c r="AG20"/>
  <c r="BR18"/>
  <c r="AG18"/>
  <c r="AY18"/>
  <c r="BR16"/>
  <c r="AY16"/>
  <c r="AG16"/>
  <c r="BR21"/>
  <c r="AG21"/>
  <c r="AY21"/>
  <c r="BR17"/>
  <c r="AG17"/>
  <c r="AY17"/>
  <c r="A1" i="20"/>
  <c r="E33" i="1"/>
  <c r="I33"/>
  <c r="BO43" i="4"/>
  <c r="BP43" s="1"/>
  <c r="BO38"/>
  <c r="BP38" s="1"/>
  <c r="H40"/>
  <c r="I41"/>
  <c r="AN42"/>
  <c r="AD42"/>
  <c r="AB42"/>
  <c r="X34"/>
  <c r="AP40"/>
  <c r="I37"/>
  <c r="Y36"/>
  <c r="AC38"/>
  <c r="AB41"/>
  <c r="R41"/>
  <c r="R40"/>
  <c r="BV44"/>
  <c r="BQ41"/>
  <c r="BR41" s="1"/>
  <c r="AA40"/>
  <c r="BV36"/>
  <c r="AB44"/>
  <c r="X40"/>
  <c r="AB40"/>
  <c r="X36"/>
  <c r="AA33"/>
  <c r="Y41"/>
  <c r="X41"/>
  <c r="X35"/>
  <c r="I40"/>
  <c r="J40"/>
  <c r="J41"/>
  <c r="H41"/>
  <c r="AN40"/>
  <c r="AP41"/>
  <c r="AD41"/>
  <c r="L41" s="1"/>
  <c r="BO36"/>
  <c r="BP36" s="1"/>
  <c r="BV34"/>
  <c r="X42"/>
  <c r="Z37"/>
  <c r="X44"/>
  <c r="AB38"/>
  <c r="AB43"/>
  <c r="AC37"/>
  <c r="X33"/>
  <c r="BY41"/>
  <c r="BU41"/>
  <c r="BU33"/>
  <c r="BY33"/>
  <c r="BU36"/>
  <c r="BY36"/>
  <c r="BU35"/>
  <c r="BY35"/>
  <c r="BW39"/>
  <c r="BX39" s="1"/>
  <c r="BS39"/>
  <c r="BI39" s="1"/>
  <c r="BW35"/>
  <c r="BX35" s="1"/>
  <c r="BS35"/>
  <c r="BI35" s="1"/>
  <c r="BU34"/>
  <c r="BY34"/>
  <c r="AW13"/>
  <c r="BP13"/>
  <c r="BW40"/>
  <c r="BX40" s="1"/>
  <c r="BS40"/>
  <c r="BG40" s="1"/>
  <c r="BW36"/>
  <c r="BX36" s="1"/>
  <c r="BS36"/>
  <c r="BG36" s="1"/>
  <c r="BU40"/>
  <c r="BY40"/>
  <c r="BW42"/>
  <c r="BX42" s="1"/>
  <c r="BS42"/>
  <c r="AO42" s="1"/>
  <c r="BW34"/>
  <c r="BX34" s="1"/>
  <c r="BS34"/>
  <c r="BI34" s="1"/>
  <c r="BW37"/>
  <c r="BX37" s="1"/>
  <c r="BS37"/>
  <c r="BI37" s="1"/>
  <c r="BU38"/>
  <c r="BY38"/>
  <c r="BW44"/>
  <c r="BX44" s="1"/>
  <c r="BS44"/>
  <c r="BG44" s="1"/>
  <c r="BW41"/>
  <c r="BX41" s="1"/>
  <c r="BS41"/>
  <c r="BW38"/>
  <c r="BX38" s="1"/>
  <c r="BS38"/>
  <c r="BG38" s="1"/>
  <c r="BU39"/>
  <c r="BY39"/>
  <c r="BW43"/>
  <c r="BX43" s="1"/>
  <c r="BS43"/>
  <c r="AM43" s="1"/>
  <c r="BW33"/>
  <c r="BS33"/>
  <c r="BI33" s="1"/>
  <c r="BU42"/>
  <c r="BY42"/>
  <c r="BQ33"/>
  <c r="BR33" s="1"/>
  <c r="J37"/>
  <c r="K37" s="1"/>
  <c r="BF37"/>
  <c r="AY13"/>
  <c r="L37"/>
  <c r="AN37"/>
  <c r="AP37"/>
  <c r="BA86"/>
  <c r="BA114"/>
  <c r="BJ114" s="1"/>
  <c r="BK114" s="1"/>
  <c r="BN114" s="1"/>
  <c r="BG31"/>
  <c r="I44"/>
  <c r="AD40"/>
  <c r="BF40" s="1"/>
  <c r="BQ36"/>
  <c r="BR36" s="1"/>
  <c r="AB35"/>
  <c r="AB39"/>
  <c r="AC34"/>
  <c r="J44"/>
  <c r="BO42"/>
  <c r="BP42" s="1"/>
  <c r="BO39"/>
  <c r="BP39" s="1"/>
  <c r="R38"/>
  <c r="R36"/>
  <c r="R34"/>
  <c r="BG21"/>
  <c r="AA44"/>
  <c r="BQ37"/>
  <c r="BR37" s="1"/>
  <c r="AA36"/>
  <c r="AB36"/>
  <c r="AB34"/>
  <c r="AA37"/>
  <c r="Y43"/>
  <c r="Y39"/>
  <c r="Y35"/>
  <c r="H44"/>
  <c r="AH98"/>
  <c r="AZ98"/>
  <c r="J14" i="5"/>
  <c r="J33" s="1"/>
  <c r="BG25" i="4"/>
  <c r="AM93"/>
  <c r="BR97"/>
  <c r="AG97"/>
  <c r="AY97"/>
  <c r="BI15"/>
  <c r="BB15"/>
  <c r="BI13"/>
  <c r="BB13"/>
  <c r="BI29"/>
  <c r="BB29"/>
  <c r="BG30"/>
  <c r="BB30"/>
  <c r="BH41"/>
  <c r="BB32"/>
  <c r="BB31"/>
  <c r="BG28"/>
  <c r="BB28"/>
  <c r="BI14"/>
  <c r="BB14"/>
  <c r="BR86"/>
  <c r="AG86"/>
  <c r="AY86"/>
  <c r="AG96"/>
  <c r="AH96"/>
  <c r="AI104"/>
  <c r="AR104" s="1"/>
  <c r="AS104" s="1"/>
  <c r="AV104" s="1"/>
  <c r="AL104"/>
  <c r="BE102"/>
  <c r="AX102"/>
  <c r="AF102"/>
  <c r="BE100"/>
  <c r="AX100"/>
  <c r="AF100"/>
  <c r="BE98"/>
  <c r="AX98"/>
  <c r="AF98"/>
  <c r="BE96"/>
  <c r="AF96"/>
  <c r="BA104"/>
  <c r="BJ104" s="1"/>
  <c r="BK104" s="1"/>
  <c r="BN104" s="1"/>
  <c r="BD104"/>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AP44"/>
  <c r="AD44"/>
  <c r="L44" s="1"/>
  <c r="BI30"/>
  <c r="BI24"/>
  <c r="BI20"/>
  <c r="Z33"/>
  <c r="Y42"/>
  <c r="BH42"/>
  <c r="AB37"/>
  <c r="BH37"/>
  <c r="AC44"/>
  <c r="Y38"/>
  <c r="AP38"/>
  <c r="AD38"/>
  <c r="BH38" s="1"/>
  <c r="Z43"/>
  <c r="BH43"/>
  <c r="AE32"/>
  <c r="AL32" s="1"/>
  <c r="AG32"/>
  <c r="BG13"/>
  <c r="AC42"/>
  <c r="BQ40"/>
  <c r="BR40" s="1"/>
  <c r="AC36"/>
  <c r="Z39"/>
  <c r="BG29"/>
  <c r="BI28"/>
  <c r="BG22"/>
  <c r="BG19"/>
  <c r="BG14"/>
  <c r="Z35"/>
  <c r="Y34"/>
  <c r="BO44"/>
  <c r="BP44" s="1"/>
  <c r="R44"/>
  <c r="R43"/>
  <c r="R39"/>
  <c r="BO37"/>
  <c r="BP37" s="1"/>
  <c r="R37"/>
  <c r="BO35"/>
  <c r="BP35" s="1"/>
  <c r="BO34"/>
  <c r="BP34" s="1"/>
  <c r="BO33"/>
  <c r="BP33" s="1"/>
  <c r="R33"/>
  <c r="BG17"/>
  <c r="BI16"/>
  <c r="BQ43"/>
  <c r="BR43" s="1"/>
  <c r="AA42"/>
  <c r="BQ39"/>
  <c r="BR39" s="1"/>
  <c r="AA38"/>
  <c r="BQ35"/>
  <c r="BR35" s="1"/>
  <c r="AA34"/>
  <c r="Z44"/>
  <c r="Z42"/>
  <c r="Z38"/>
  <c r="Z36"/>
  <c r="Z34"/>
  <c r="AA43"/>
  <c r="AA39"/>
  <c r="AA35"/>
  <c r="AC43"/>
  <c r="AC39"/>
  <c r="Y37"/>
  <c r="X37"/>
  <c r="AC35"/>
  <c r="Y33"/>
  <c r="AB33"/>
  <c r="BQ44"/>
  <c r="BR44" s="1"/>
  <c r="BQ38"/>
  <c r="BR38" s="1"/>
  <c r="BQ34"/>
  <c r="BR34" s="1"/>
  <c r="Y44"/>
  <c r="BG23"/>
  <c r="BI18"/>
  <c r="AC33"/>
  <c r="BQ42"/>
  <c r="BR42" s="1"/>
  <c r="AH42" s="1"/>
  <c r="BG15"/>
  <c r="K14" i="2"/>
  <c r="BI32" i="4"/>
  <c r="L32"/>
  <c r="BF32"/>
  <c r="L31"/>
  <c r="BF31"/>
  <c r="L29"/>
  <c r="BF29"/>
  <c r="L30"/>
  <c r="BF30"/>
  <c r="AN38"/>
  <c r="L28"/>
  <c r="BF28"/>
  <c r="AN35"/>
  <c r="AN34"/>
  <c r="AN36"/>
  <c r="AN39"/>
  <c r="AN33"/>
  <c r="AM89"/>
  <c r="I14" i="5"/>
  <c r="I33" s="1"/>
  <c r="H35" i="4"/>
  <c r="I35"/>
  <c r="J35"/>
  <c r="I34"/>
  <c r="H34"/>
  <c r="J34"/>
  <c r="H36"/>
  <c r="J36"/>
  <c r="I36"/>
  <c r="H39"/>
  <c r="I39"/>
  <c r="J39"/>
  <c r="H33"/>
  <c r="I33"/>
  <c r="J33"/>
  <c r="I38"/>
  <c r="H38"/>
  <c r="J38"/>
  <c r="BI19"/>
  <c r="BP14"/>
  <c r="AM14" s="1"/>
  <c r="AE14"/>
  <c r="BR14"/>
  <c r="AG14"/>
  <c r="BR15"/>
  <c r="AG15"/>
  <c r="BP15"/>
  <c r="AM15" s="1"/>
  <c r="AE15"/>
  <c r="AE13"/>
  <c r="BR13"/>
  <c r="AG13"/>
  <c r="G44" i="1"/>
  <c r="E9" i="2"/>
  <c r="E14" s="1"/>
  <c r="N14"/>
  <c r="BP103" i="4"/>
  <c r="BP101"/>
  <c r="BP99"/>
  <c r="BP97"/>
  <c r="BE31"/>
  <c r="AM31"/>
  <c r="BE25"/>
  <c r="AM25"/>
  <c r="BE23"/>
  <c r="AM23"/>
  <c r="BE21"/>
  <c r="AM21"/>
  <c r="BE19"/>
  <c r="AM19"/>
  <c r="BE17"/>
  <c r="AM17"/>
  <c r="AM90"/>
  <c r="AM88"/>
  <c r="AQ37"/>
  <c r="AQ31"/>
  <c r="AO31"/>
  <c r="AO29"/>
  <c r="AQ29"/>
  <c r="AO25"/>
  <c r="AQ25"/>
  <c r="AO21"/>
  <c r="AQ21"/>
  <c r="AO17"/>
  <c r="AQ17"/>
  <c r="AQ30"/>
  <c r="AO30"/>
  <c r="AQ22"/>
  <c r="AO22"/>
  <c r="AQ18"/>
  <c r="AO18"/>
  <c r="AQ14"/>
  <c r="AO14"/>
  <c r="AQ92"/>
  <c r="BE32"/>
  <c r="AM32"/>
  <c r="BE24"/>
  <c r="BE22"/>
  <c r="AM22"/>
  <c r="BE20"/>
  <c r="BE18"/>
  <c r="AM18"/>
  <c r="BE16"/>
  <c r="BV92"/>
  <c r="AO92"/>
  <c r="BV90"/>
  <c r="BV88"/>
  <c r="AO88"/>
  <c r="AO32"/>
  <c r="AQ32"/>
  <c r="AO23"/>
  <c r="AQ23"/>
  <c r="AO19"/>
  <c r="AQ19"/>
  <c r="AO15"/>
  <c r="AQ15"/>
  <c r="AO13"/>
  <c r="AQ13"/>
  <c r="AM92"/>
  <c r="AQ28"/>
  <c r="AO28"/>
  <c r="AQ24"/>
  <c r="AO24"/>
  <c r="AQ20"/>
  <c r="AO20"/>
  <c r="AQ16"/>
  <c r="AO16"/>
  <c r="AQ90"/>
  <c r="AQ88"/>
  <c r="AO90"/>
  <c r="AM42" l="1"/>
  <c r="AZ44"/>
  <c r="BB43"/>
  <c r="BF44"/>
  <c r="BU44"/>
  <c r="BH44"/>
  <c r="BB42"/>
  <c r="K44"/>
  <c r="AW44"/>
  <c r="AX44"/>
  <c r="AY44"/>
  <c r="BG41"/>
  <c r="BB41"/>
  <c r="AR80" i="1"/>
  <c r="L43" i="4"/>
  <c r="BF43"/>
  <c r="K43"/>
  <c r="V46"/>
  <c r="BT46" s="1"/>
  <c r="B45"/>
  <c r="F46"/>
  <c r="E46"/>
  <c r="W45"/>
  <c r="W46"/>
  <c r="C46"/>
  <c r="M46"/>
  <c r="B46"/>
  <c r="M45"/>
  <c r="C45"/>
  <c r="G46"/>
  <c r="S45"/>
  <c r="S46"/>
  <c r="D46"/>
  <c r="D45"/>
  <c r="E45"/>
  <c r="G45"/>
  <c r="V45"/>
  <c r="BT45" s="1"/>
  <c r="F45"/>
  <c r="BB44"/>
  <c r="AE42"/>
  <c r="BF42"/>
  <c r="L42"/>
  <c r="AF42"/>
  <c r="AG42"/>
  <c r="AW41"/>
  <c r="AY41"/>
  <c r="AZ41"/>
  <c r="AX41"/>
  <c r="BB40"/>
  <c r="BF41"/>
  <c r="K41"/>
  <c r="BH40"/>
  <c r="L40"/>
  <c r="K40"/>
  <c r="BF39"/>
  <c r="K39"/>
  <c r="AE39" s="1"/>
  <c r="BB39"/>
  <c r="L39"/>
  <c r="K38"/>
  <c r="AE38" s="1"/>
  <c r="K33"/>
  <c r="AG33" s="1"/>
  <c r="K12" i="5"/>
  <c r="K13"/>
  <c r="BH33" i="4"/>
  <c r="AO39"/>
  <c r="BG39"/>
  <c r="AH99"/>
  <c r="AZ99"/>
  <c r="AY33"/>
  <c r="BG35"/>
  <c r="AO35"/>
  <c r="BI42"/>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Q42"/>
  <c r="AO44"/>
  <c r="AQ43"/>
  <c r="BG42"/>
  <c r="AM38"/>
  <c r="AO38"/>
  <c r="BE41"/>
  <c r="AO43"/>
  <c r="AQ44"/>
  <c r="BE38"/>
  <c r="AQ41"/>
  <c r="BI44"/>
  <c r="BG34"/>
  <c r="AO33"/>
  <c r="BE43"/>
  <c r="BG43"/>
  <c r="AM33"/>
  <c r="BI43"/>
  <c r="BE44"/>
  <c r="AQ33"/>
  <c r="AO41"/>
  <c r="AQ38"/>
  <c r="AM41"/>
  <c r="BI38"/>
  <c r="BG33"/>
  <c r="BI41"/>
  <c r="BB38"/>
  <c r="AQ36"/>
  <c r="AQ40"/>
  <c r="BE36"/>
  <c r="BE40"/>
  <c r="AO37"/>
  <c r="AO34"/>
  <c r="L38"/>
  <c r="BF38"/>
  <c r="BE28"/>
  <c r="BE42"/>
  <c r="AM34"/>
  <c r="AM37"/>
  <c r="BB37"/>
  <c r="BG37"/>
  <c r="BI40"/>
  <c r="AY37"/>
  <c r="K35"/>
  <c r="AG35" s="1"/>
  <c r="BE34"/>
  <c r="BE37"/>
  <c r="BX33"/>
  <c r="BE30"/>
  <c r="AM44"/>
  <c r="BE29"/>
  <c r="BF34"/>
  <c r="AG37"/>
  <c r="AH37"/>
  <c r="AE37"/>
  <c r="AF37"/>
  <c r="AX37"/>
  <c r="BH34"/>
  <c r="AW37"/>
  <c r="AL31"/>
  <c r="AM28"/>
  <c r="AM30"/>
  <c r="AM29"/>
  <c r="BE33"/>
  <c r="L36"/>
  <c r="AY36" s="1"/>
  <c r="BF33"/>
  <c r="BF36"/>
  <c r="BF35"/>
  <c r="BH35"/>
  <c r="AH97"/>
  <c r="AZ97"/>
  <c r="AY34"/>
  <c r="AZ35"/>
  <c r="AH13"/>
  <c r="AZ13"/>
  <c r="AF13"/>
  <c r="AI13" s="1"/>
  <c r="AX13"/>
  <c r="AF15"/>
  <c r="AI15" s="1"/>
  <c r="AX15"/>
  <c r="AH15"/>
  <c r="AZ15"/>
  <c r="AH14"/>
  <c r="AZ14"/>
  <c r="AF14"/>
  <c r="AL14" s="1"/>
  <c r="AX14"/>
  <c r="BA14" s="1"/>
  <c r="AY28"/>
  <c r="AZ28"/>
  <c r="AX28"/>
  <c r="AW28"/>
  <c r="AZ86"/>
  <c r="AH86"/>
  <c r="AX34"/>
  <c r="AZ34"/>
  <c r="AW34"/>
  <c r="AX35"/>
  <c r="AY35"/>
  <c r="BB35"/>
  <c r="AW33"/>
  <c r="AZ33"/>
  <c r="AW30"/>
  <c r="AZ30"/>
  <c r="AX30"/>
  <c r="AY30"/>
  <c r="AZ29"/>
  <c r="AW29"/>
  <c r="AY29"/>
  <c r="AX29"/>
  <c r="AZ31"/>
  <c r="AW31"/>
  <c r="AY31"/>
  <c r="AX31"/>
  <c r="AY32"/>
  <c r="AW32"/>
  <c r="AZ32"/>
  <c r="AX32"/>
  <c r="BB34"/>
  <c r="AW35"/>
  <c r="BB36"/>
  <c r="AX33"/>
  <c r="BB33"/>
  <c r="AW96"/>
  <c r="AY96"/>
  <c r="AX96"/>
  <c r="AZ96"/>
  <c r="BE99"/>
  <c r="AF99"/>
  <c r="AX99"/>
  <c r="BE103"/>
  <c r="AF103"/>
  <c r="AX103"/>
  <c r="AI98"/>
  <c r="AL98"/>
  <c r="BA100"/>
  <c r="BJ100" s="1"/>
  <c r="BK100" s="1"/>
  <c r="BN100" s="1"/>
  <c r="BD100"/>
  <c r="AI102"/>
  <c r="AR102" s="1"/>
  <c r="AS102" s="1"/>
  <c r="AV102" s="1"/>
  <c r="AL102"/>
  <c r="BE97"/>
  <c r="AF97"/>
  <c r="AX97"/>
  <c r="BE101"/>
  <c r="AF101"/>
  <c r="AX101"/>
  <c r="AI96"/>
  <c r="AL96"/>
  <c r="BA98"/>
  <c r="BD98"/>
  <c r="AI100"/>
  <c r="AR100" s="1"/>
  <c r="AS100" s="1"/>
  <c r="AV100" s="1"/>
  <c r="AL100"/>
  <c r="BA102"/>
  <c r="BJ102" s="1"/>
  <c r="BK102" s="1"/>
  <c r="BN102" s="1"/>
  <c r="BD102"/>
  <c r="AL29"/>
  <c r="AL30"/>
  <c r="AI28"/>
  <c r="AL28"/>
  <c r="BE14"/>
  <c r="AM13"/>
  <c r="K36"/>
  <c r="AI31"/>
  <c r="AH33"/>
  <c r="AE33"/>
  <c r="AI32"/>
  <c r="AR32" s="1"/>
  <c r="AS32" s="1"/>
  <c r="AF33"/>
  <c r="AI29"/>
  <c r="AI30"/>
  <c r="BE35"/>
  <c r="BE13"/>
  <c r="BE15"/>
  <c r="O14" i="2"/>
  <c r="L14"/>
  <c r="J14"/>
  <c r="K34" i="4"/>
  <c r="F14" i="2"/>
  <c r="AM97" i="4"/>
  <c r="AM99"/>
  <c r="AM101"/>
  <c r="AM103"/>
  <c r="BD41" l="1"/>
  <c r="AF38"/>
  <c r="AG38"/>
  <c r="BA41"/>
  <c r="AF35"/>
  <c r="AE35"/>
  <c r="AH38"/>
  <c r="BU45"/>
  <c r="BY45"/>
  <c r="BU46"/>
  <c r="BY46"/>
  <c r="AC45"/>
  <c r="Z45"/>
  <c r="AB45"/>
  <c r="AA45"/>
  <c r="X45"/>
  <c r="Y45"/>
  <c r="BO46"/>
  <c r="BP46" s="1"/>
  <c r="BQ46"/>
  <c r="BR46" s="1"/>
  <c r="R46"/>
  <c r="AE43"/>
  <c r="AF43"/>
  <c r="AG43"/>
  <c r="AH43"/>
  <c r="BQ45"/>
  <c r="BR45" s="1"/>
  <c r="BO45"/>
  <c r="BP45" s="1"/>
  <c r="R45"/>
  <c r="I45"/>
  <c r="AN45"/>
  <c r="BV45"/>
  <c r="AP45"/>
  <c r="H45"/>
  <c r="J45"/>
  <c r="AD45"/>
  <c r="BH45" s="1"/>
  <c r="I46"/>
  <c r="AP46"/>
  <c r="J46"/>
  <c r="H46"/>
  <c r="AN46"/>
  <c r="BV46"/>
  <c r="AD46"/>
  <c r="BH46" s="1"/>
  <c r="BS45"/>
  <c r="BW45"/>
  <c r="BS46"/>
  <c r="BW46"/>
  <c r="BX46" s="1"/>
  <c r="AC46"/>
  <c r="X46"/>
  <c r="AB46"/>
  <c r="AA46"/>
  <c r="Y46"/>
  <c r="Z46"/>
  <c r="AY43"/>
  <c r="AZ43"/>
  <c r="AW43"/>
  <c r="AX43"/>
  <c r="AR81" i="1"/>
  <c r="AF44" i="4"/>
  <c r="AG44"/>
  <c r="AE44"/>
  <c r="AH44"/>
  <c r="AI42"/>
  <c r="AL42"/>
  <c r="AW42"/>
  <c r="AX42"/>
  <c r="AZ42"/>
  <c r="AY42"/>
  <c r="AH39"/>
  <c r="AE41"/>
  <c r="AH41"/>
  <c r="AF41"/>
  <c r="AG41"/>
  <c r="AG39"/>
  <c r="AF39"/>
  <c r="AL39" s="1"/>
  <c r="AW40"/>
  <c r="AX40"/>
  <c r="AY40"/>
  <c r="AZ40"/>
  <c r="AH40"/>
  <c r="AE40"/>
  <c r="AF40"/>
  <c r="AG40"/>
  <c r="AX39"/>
  <c r="AW39"/>
  <c r="AY39"/>
  <c r="AZ39"/>
  <c r="BD14"/>
  <c r="BJ14" s="1"/>
  <c r="BK14" s="1"/>
  <c r="BN14" s="1"/>
  <c r="BD31"/>
  <c r="BA37"/>
  <c r="AI14"/>
  <c r="BA96"/>
  <c r="AX36"/>
  <c r="O13" i="5"/>
  <c r="N13"/>
  <c r="M13"/>
  <c r="O12"/>
  <c r="N12"/>
  <c r="M12"/>
  <c r="AI33" i="4"/>
  <c r="AH35"/>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I38"/>
  <c r="AL38"/>
  <c r="AW38"/>
  <c r="AZ38"/>
  <c r="AX38"/>
  <c r="AY38"/>
  <c r="BJ98"/>
  <c r="BK98" s="1"/>
  <c r="BN98" s="1"/>
  <c r="AL13"/>
  <c r="AR13" s="1"/>
  <c r="AS13" s="1"/>
  <c r="AV13" s="1"/>
  <c r="BD33"/>
  <c r="AW36"/>
  <c r="BA35"/>
  <c r="AI37"/>
  <c r="AL37"/>
  <c r="AI35"/>
  <c r="BA33"/>
  <c r="AL15"/>
  <c r="AR15" s="1"/>
  <c r="AS15" s="1"/>
  <c r="AV15" s="1"/>
  <c r="AR30"/>
  <c r="AS30" s="1"/>
  <c r="AR28"/>
  <c r="AS28" s="1"/>
  <c r="AZ36"/>
  <c r="BD96"/>
  <c r="AR98"/>
  <c r="AS98" s="1"/>
  <c r="AV98" s="1"/>
  <c r="AR29"/>
  <c r="AS29" s="1"/>
  <c r="AV29" s="1"/>
  <c r="AR96"/>
  <c r="AS96" s="1"/>
  <c r="AV96" s="1"/>
  <c r="AR14"/>
  <c r="AS14" s="1"/>
  <c r="AV14" s="1"/>
  <c r="AI101"/>
  <c r="AR101" s="1"/>
  <c r="AS101" s="1"/>
  <c r="AV101" s="1"/>
  <c r="AL101"/>
  <c r="BD97"/>
  <c r="BA97"/>
  <c r="AI103"/>
  <c r="AR103" s="1"/>
  <c r="AS103" s="1"/>
  <c r="AV103" s="1"/>
  <c r="AL103"/>
  <c r="BD99"/>
  <c r="BA99"/>
  <c r="BD101"/>
  <c r="BA101"/>
  <c r="AI97"/>
  <c r="AL97"/>
  <c r="BD103"/>
  <c r="BA103"/>
  <c r="AI99"/>
  <c r="AR99" s="1"/>
  <c r="AS99" s="1"/>
  <c r="AV99" s="1"/>
  <c r="AL99"/>
  <c r="AF34"/>
  <c r="AE34"/>
  <c r="AH34"/>
  <c r="AG34"/>
  <c r="AH36"/>
  <c r="AG36"/>
  <c r="AF36"/>
  <c r="AE36"/>
  <c r="AL35"/>
  <c r="AL33"/>
  <c r="BA31"/>
  <c r="AV21"/>
  <c r="BA30"/>
  <c r="BD30"/>
  <c r="BA22"/>
  <c r="BD22"/>
  <c r="BD19"/>
  <c r="BA19"/>
  <c r="BA28"/>
  <c r="BD28"/>
  <c r="BA24"/>
  <c r="BD24"/>
  <c r="BA20"/>
  <c r="BD20"/>
  <c r="BA16"/>
  <c r="BD16"/>
  <c r="BJ41"/>
  <c r="BK41" s="1"/>
  <c r="BN41" s="1"/>
  <c r="AV32"/>
  <c r="BD34"/>
  <c r="BA34"/>
  <c r="BD29"/>
  <c r="BA29"/>
  <c r="BD25"/>
  <c r="BA25"/>
  <c r="BD17"/>
  <c r="BA17"/>
  <c r="BA18"/>
  <c r="BD18"/>
  <c r="BD21"/>
  <c r="BA21"/>
  <c r="BD44"/>
  <c r="BA44"/>
  <c r="BD32"/>
  <c r="BA32"/>
  <c r="BD23"/>
  <c r="BA23"/>
  <c r="BD15"/>
  <c r="BA15"/>
  <c r="BD13"/>
  <c r="BA13"/>
  <c r="BD36" l="1"/>
  <c r="BA40"/>
  <c r="K46"/>
  <c r="AF46" s="1"/>
  <c r="L46"/>
  <c r="AX46" s="1"/>
  <c r="BA42"/>
  <c r="BD40"/>
  <c r="BD42"/>
  <c r="BF45"/>
  <c r="AR82" i="1"/>
  <c r="G63" i="4" s="1"/>
  <c r="W59"/>
  <c r="S66"/>
  <c r="D49"/>
  <c r="M49"/>
  <c r="D60"/>
  <c r="F56"/>
  <c r="G67"/>
  <c r="V48"/>
  <c r="BT48" s="1"/>
  <c r="W69"/>
  <c r="V65"/>
  <c r="BT65" s="1"/>
  <c r="B50"/>
  <c r="M60"/>
  <c r="E68"/>
  <c r="G52"/>
  <c r="C56"/>
  <c r="S61"/>
  <c r="S54"/>
  <c r="M67"/>
  <c r="M65"/>
  <c r="B49"/>
  <c r="D55"/>
  <c r="G56"/>
  <c r="W65"/>
  <c r="W58"/>
  <c r="F65"/>
  <c r="B60"/>
  <c r="M62"/>
  <c r="D58"/>
  <c r="B70"/>
  <c r="E52"/>
  <c r="D67"/>
  <c r="D64"/>
  <c r="C55"/>
  <c r="S57"/>
  <c r="W67"/>
  <c r="W52"/>
  <c r="V63"/>
  <c r="BT63" s="1"/>
  <c r="C62"/>
  <c r="E59"/>
  <c r="D50"/>
  <c r="F60"/>
  <c r="E65"/>
  <c r="E63"/>
  <c r="M66"/>
  <c r="F57"/>
  <c r="F62"/>
  <c r="C54"/>
  <c r="C58"/>
  <c r="V56"/>
  <c r="BT56" s="1"/>
  <c r="S67"/>
  <c r="S52"/>
  <c r="W62"/>
  <c r="E51"/>
  <c r="E57"/>
  <c r="F68"/>
  <c r="F58"/>
  <c r="M58"/>
  <c r="E50"/>
  <c r="G59"/>
  <c r="C49"/>
  <c r="V58"/>
  <c r="BT58" s="1"/>
  <c r="S69"/>
  <c r="V51"/>
  <c r="BT51" s="1"/>
  <c r="S62"/>
  <c r="G60"/>
  <c r="E64"/>
  <c r="B62"/>
  <c r="E62"/>
  <c r="M48"/>
  <c r="M71"/>
  <c r="D56"/>
  <c r="G50"/>
  <c r="G71"/>
  <c r="G55"/>
  <c r="V52"/>
  <c r="BT52" s="1"/>
  <c r="S63"/>
  <c r="S56"/>
  <c r="W66"/>
  <c r="E67"/>
  <c r="B61"/>
  <c r="D71"/>
  <c r="M57"/>
  <c r="D48"/>
  <c r="B71"/>
  <c r="F54"/>
  <c r="D68"/>
  <c r="E66"/>
  <c r="BA43"/>
  <c r="BD43"/>
  <c r="BG45"/>
  <c r="AQ45"/>
  <c r="AO45"/>
  <c r="BI45"/>
  <c r="AI44"/>
  <c r="AL44"/>
  <c r="AM45"/>
  <c r="BE45"/>
  <c r="AI43"/>
  <c r="AL43"/>
  <c r="BE46"/>
  <c r="AM46"/>
  <c r="AH46"/>
  <c r="K45"/>
  <c r="C64"/>
  <c r="G54"/>
  <c r="AG46"/>
  <c r="AE46"/>
  <c r="BB45"/>
  <c r="AW46"/>
  <c r="C67"/>
  <c r="BX45"/>
  <c r="BB46"/>
  <c r="BF46"/>
  <c r="G68"/>
  <c r="BI46"/>
  <c r="AO46"/>
  <c r="BG46"/>
  <c r="AQ46"/>
  <c r="C70"/>
  <c r="C60"/>
  <c r="BJ37"/>
  <c r="BK37" s="1"/>
  <c r="BN37" s="1"/>
  <c r="G62"/>
  <c r="W51"/>
  <c r="L45"/>
  <c r="C68"/>
  <c r="AR42"/>
  <c r="AS42" s="1"/>
  <c r="AI39"/>
  <c r="AR39" s="1"/>
  <c r="AS39" s="1"/>
  <c r="AV39" s="1"/>
  <c r="AI41"/>
  <c r="AL41"/>
  <c r="AI40"/>
  <c r="AL40"/>
  <c r="BD39"/>
  <c r="BA39"/>
  <c r="AR38"/>
  <c r="AS38" s="1"/>
  <c r="AV38" s="1"/>
  <c r="BA36"/>
  <c r="BJ36" s="1"/>
  <c r="BK36" s="1"/>
  <c r="BN36" s="1"/>
  <c r="BJ35"/>
  <c r="BK35" s="1"/>
  <c r="BN35" s="1"/>
  <c r="AR35"/>
  <c r="AS35" s="1"/>
  <c r="AV35" s="1"/>
  <c r="BJ33"/>
  <c r="BK33" s="1"/>
  <c r="BN33" s="1"/>
  <c r="BA38"/>
  <c r="BD38"/>
  <c r="BJ96"/>
  <c r="BK96" s="1"/>
  <c r="BN96" s="1"/>
  <c r="AR33"/>
  <c r="AS33" s="1"/>
  <c r="BJ31"/>
  <c r="BK31" s="1"/>
  <c r="BN31" s="1"/>
  <c r="AR37"/>
  <c r="AS37" s="1"/>
  <c r="AV37" s="1"/>
  <c r="AR97"/>
  <c r="AS97" s="1"/>
  <c r="AV97" s="1"/>
  <c r="AI36"/>
  <c r="AI34"/>
  <c r="BJ103"/>
  <c r="BK103" s="1"/>
  <c r="BN103" s="1"/>
  <c r="BJ101"/>
  <c r="BK101" s="1"/>
  <c r="BN101" s="1"/>
  <c r="BJ99"/>
  <c r="BK99" s="1"/>
  <c r="BN99" s="1"/>
  <c r="BJ97"/>
  <c r="BK97" s="1"/>
  <c r="BN97" s="1"/>
  <c r="AL36"/>
  <c r="AL34"/>
  <c r="AV42"/>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BJ40"/>
  <c r="BK40" s="1"/>
  <c r="BN40" s="1"/>
  <c r="BJ44"/>
  <c r="BK44" s="1"/>
  <c r="BN44" s="1"/>
  <c r="AV23"/>
  <c r="AV31"/>
  <c r="BJ21"/>
  <c r="BK21" s="1"/>
  <c r="BN21" s="1"/>
  <c r="AV28"/>
  <c r="AV30"/>
  <c r="BJ17"/>
  <c r="BK17" s="1"/>
  <c r="BN17" s="1"/>
  <c r="BJ25"/>
  <c r="BK25" s="1"/>
  <c r="BN25" s="1"/>
  <c r="BJ29"/>
  <c r="BK29" s="1"/>
  <c r="BN29" s="1"/>
  <c r="AV33"/>
  <c r="BJ34"/>
  <c r="BK34" s="1"/>
  <c r="BN34" s="1"/>
  <c r="BJ42"/>
  <c r="BK42" s="1"/>
  <c r="BN42" s="1"/>
  <c r="AV19"/>
  <c r="BJ22"/>
  <c r="BK22" s="1"/>
  <c r="BN22" s="1"/>
  <c r="BJ30"/>
  <c r="BK30" s="1"/>
  <c r="BN30" s="1"/>
  <c r="V69" l="1"/>
  <c r="BT69" s="1"/>
  <c r="S55"/>
  <c r="D66"/>
  <c r="M70"/>
  <c r="W71"/>
  <c r="G51"/>
  <c r="E55"/>
  <c r="G69"/>
  <c r="S59"/>
  <c r="E58"/>
  <c r="M68"/>
  <c r="B55"/>
  <c r="S49"/>
  <c r="G65"/>
  <c r="D65"/>
  <c r="B67"/>
  <c r="F51"/>
  <c r="S64"/>
  <c r="G47"/>
  <c r="W57"/>
  <c r="C50"/>
  <c r="M53"/>
  <c r="E71"/>
  <c r="V66"/>
  <c r="BT66" s="1"/>
  <c r="S48"/>
  <c r="C59"/>
  <c r="B59"/>
  <c r="W64"/>
  <c r="V50"/>
  <c r="BT50" s="1"/>
  <c r="B57"/>
  <c r="B63"/>
  <c r="W54"/>
  <c r="G64"/>
  <c r="F67"/>
  <c r="M54"/>
  <c r="V55"/>
  <c r="BT55" s="1"/>
  <c r="G58"/>
  <c r="G48"/>
  <c r="V67"/>
  <c r="BT67" s="1"/>
  <c r="S51"/>
  <c r="V62"/>
  <c r="BT62" s="1"/>
  <c r="F70"/>
  <c r="C69"/>
  <c r="D57"/>
  <c r="B58"/>
  <c r="D54"/>
  <c r="B54"/>
  <c r="C48"/>
  <c r="AZ46"/>
  <c r="AY46"/>
  <c r="M63"/>
  <c r="W50"/>
  <c r="B48"/>
  <c r="W63"/>
  <c r="M64"/>
  <c r="C53"/>
  <c r="E48"/>
  <c r="BQ48" s="1"/>
  <c r="BR48" s="1"/>
  <c r="E69"/>
  <c r="W49"/>
  <c r="W48"/>
  <c r="V47"/>
  <c r="BT47" s="1"/>
  <c r="B47"/>
  <c r="C47"/>
  <c r="J47"/>
  <c r="AN47"/>
  <c r="AD47"/>
  <c r="L47" s="1"/>
  <c r="BV47"/>
  <c r="I47"/>
  <c r="AP47"/>
  <c r="H47"/>
  <c r="M47"/>
  <c r="E47"/>
  <c r="E56"/>
  <c r="M69"/>
  <c r="E49"/>
  <c r="G53"/>
  <c r="V57"/>
  <c r="BT57" s="1"/>
  <c r="D59"/>
  <c r="W68"/>
  <c r="D51"/>
  <c r="E60"/>
  <c r="F48"/>
  <c r="W47"/>
  <c r="D47"/>
  <c r="S47"/>
  <c r="F47"/>
  <c r="BJ43"/>
  <c r="BK43" s="1"/>
  <c r="BN43" s="1"/>
  <c r="AW45"/>
  <c r="AY45"/>
  <c r="AX45"/>
  <c r="AZ45"/>
  <c r="BY68"/>
  <c r="BU68"/>
  <c r="AG62"/>
  <c r="AD62"/>
  <c r="L62"/>
  <c r="BV62"/>
  <c r="AE62"/>
  <c r="AP62"/>
  <c r="AN62"/>
  <c r="J62"/>
  <c r="AL62"/>
  <c r="AH62"/>
  <c r="BF62"/>
  <c r="H62"/>
  <c r="K62"/>
  <c r="AI62"/>
  <c r="AF62"/>
  <c r="I62"/>
  <c r="BY70"/>
  <c r="BU70"/>
  <c r="AI46"/>
  <c r="AR46" s="1"/>
  <c r="AS46" s="1"/>
  <c r="AV46" s="1"/>
  <c r="AL46"/>
  <c r="AG45"/>
  <c r="AF45"/>
  <c r="AE45"/>
  <c r="AH45"/>
  <c r="AX66"/>
  <c r="R66"/>
  <c r="AY66"/>
  <c r="AS66"/>
  <c r="AV66" s="1"/>
  <c r="AZ66"/>
  <c r="BH66"/>
  <c r="AW66"/>
  <c r="BB66"/>
  <c r="AR66"/>
  <c r="BO66"/>
  <c r="BP66" s="1"/>
  <c r="BQ66"/>
  <c r="BR66" s="1"/>
  <c r="AY67"/>
  <c r="AS67"/>
  <c r="AV67" s="1"/>
  <c r="BQ67"/>
  <c r="BR67" s="1"/>
  <c r="AZ67"/>
  <c r="AW67"/>
  <c r="R67"/>
  <c r="BH67"/>
  <c r="BB67"/>
  <c r="AR67"/>
  <c r="AX67"/>
  <c r="BO67"/>
  <c r="BP67" s="1"/>
  <c r="AG59"/>
  <c r="H59"/>
  <c r="BV59"/>
  <c r="J59"/>
  <c r="AE59"/>
  <c r="BF59"/>
  <c r="AN59"/>
  <c r="AD59"/>
  <c r="AI59"/>
  <c r="AH59"/>
  <c r="K59"/>
  <c r="L59"/>
  <c r="AF59"/>
  <c r="AL59"/>
  <c r="AP59"/>
  <c r="I59"/>
  <c r="BY54"/>
  <c r="BU54"/>
  <c r="R63"/>
  <c r="AY63"/>
  <c r="AS63"/>
  <c r="AV63" s="1"/>
  <c r="BH63"/>
  <c r="AZ63"/>
  <c r="AW63"/>
  <c r="AX63"/>
  <c r="BO63"/>
  <c r="BP63" s="1"/>
  <c r="AR63"/>
  <c r="BB63"/>
  <c r="BQ63"/>
  <c r="BR63" s="1"/>
  <c r="AZ59"/>
  <c r="AR59"/>
  <c r="BB59"/>
  <c r="AX59"/>
  <c r="AY59"/>
  <c r="R59"/>
  <c r="AW59"/>
  <c r="AS59"/>
  <c r="AV59" s="1"/>
  <c r="BH59"/>
  <c r="Y67"/>
  <c r="AB67"/>
  <c r="Z67"/>
  <c r="X67"/>
  <c r="AA67"/>
  <c r="AC67"/>
  <c r="BW62"/>
  <c r="BX62" s="1"/>
  <c r="BS62"/>
  <c r="BG62" s="1"/>
  <c r="AA58"/>
  <c r="AB58"/>
  <c r="X58"/>
  <c r="AC58"/>
  <c r="Z58"/>
  <c r="Y58"/>
  <c r="AG56"/>
  <c r="AF56"/>
  <c r="BV56"/>
  <c r="H56"/>
  <c r="AN56"/>
  <c r="AH56"/>
  <c r="J56"/>
  <c r="BF56"/>
  <c r="L56"/>
  <c r="I56"/>
  <c r="AE56"/>
  <c r="AP56"/>
  <c r="K56"/>
  <c r="AI56"/>
  <c r="AD56"/>
  <c r="AL56"/>
  <c r="BW67"/>
  <c r="BX67" s="1"/>
  <c r="BS67"/>
  <c r="BI67" s="1"/>
  <c r="AG52"/>
  <c r="AD52"/>
  <c r="AE52"/>
  <c r="AP52"/>
  <c r="BV52"/>
  <c r="AI52"/>
  <c r="BF52"/>
  <c r="L52"/>
  <c r="AL52"/>
  <c r="AN52"/>
  <c r="I52"/>
  <c r="AH52"/>
  <c r="J52"/>
  <c r="AF52"/>
  <c r="H52"/>
  <c r="K52"/>
  <c r="BW60"/>
  <c r="BX60" s="1"/>
  <c r="BS60"/>
  <c r="BS49"/>
  <c r="BW49"/>
  <c r="BX49" s="1"/>
  <c r="AG63"/>
  <c r="BF63"/>
  <c r="L63"/>
  <c r="J63"/>
  <c r="AE63"/>
  <c r="AL63"/>
  <c r="AH63"/>
  <c r="AF63"/>
  <c r="AN63"/>
  <c r="AP63"/>
  <c r="BV63"/>
  <c r="K63"/>
  <c r="I63"/>
  <c r="H63"/>
  <c r="AI63"/>
  <c r="AD63"/>
  <c r="R48"/>
  <c r="AR44"/>
  <c r="AS44" s="1"/>
  <c r="AV44" s="1"/>
  <c r="F52"/>
  <c r="F64"/>
  <c r="V68"/>
  <c r="BT68" s="1"/>
  <c r="M50"/>
  <c r="B69"/>
  <c r="W56"/>
  <c r="C52"/>
  <c r="F49"/>
  <c r="S68"/>
  <c r="C63"/>
  <c r="F66"/>
  <c r="S58"/>
  <c r="F55"/>
  <c r="F61"/>
  <c r="V53"/>
  <c r="BT53" s="1"/>
  <c r="C66"/>
  <c r="M52"/>
  <c r="S70"/>
  <c r="W55"/>
  <c r="B52"/>
  <c r="F59"/>
  <c r="W70"/>
  <c r="W53"/>
  <c r="B53"/>
  <c r="D61"/>
  <c r="V71"/>
  <c r="BT71" s="1"/>
  <c r="V54"/>
  <c r="BT54" s="1"/>
  <c r="Y51"/>
  <c r="AA51"/>
  <c r="X51"/>
  <c r="Z51"/>
  <c r="AC51"/>
  <c r="AB51"/>
  <c r="AG68"/>
  <c r="L68"/>
  <c r="H68"/>
  <c r="J68"/>
  <c r="AP68"/>
  <c r="AF68"/>
  <c r="AH68"/>
  <c r="I68"/>
  <c r="K68"/>
  <c r="AN68"/>
  <c r="AL68"/>
  <c r="BV68"/>
  <c r="AE68"/>
  <c r="BF68"/>
  <c r="AI68"/>
  <c r="AD68"/>
  <c r="BA46"/>
  <c r="BD46"/>
  <c r="BY64"/>
  <c r="BU64"/>
  <c r="AE50"/>
  <c r="AP50"/>
  <c r="BF50"/>
  <c r="H50"/>
  <c r="K50"/>
  <c r="AL50"/>
  <c r="AH50"/>
  <c r="I50"/>
  <c r="BV50"/>
  <c r="AI50"/>
  <c r="AF50"/>
  <c r="L50"/>
  <c r="AG50"/>
  <c r="AD50"/>
  <c r="AN50"/>
  <c r="J50"/>
  <c r="R62"/>
  <c r="BB62"/>
  <c r="AW62"/>
  <c r="BH62"/>
  <c r="AX62"/>
  <c r="AR62"/>
  <c r="AY62"/>
  <c r="AZ62"/>
  <c r="BQ62"/>
  <c r="BR62" s="1"/>
  <c r="AS62"/>
  <c r="AV62" s="1"/>
  <c r="BO62"/>
  <c r="BP62" s="1"/>
  <c r="AQ62"/>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H51"/>
  <c r="J51"/>
  <c r="AG51"/>
  <c r="AH51"/>
  <c r="L51"/>
  <c r="AE51"/>
  <c r="AF51"/>
  <c r="AN51"/>
  <c r="I51"/>
  <c r="BV51"/>
  <c r="BB55"/>
  <c r="AX55"/>
  <c r="R55"/>
  <c r="BH55"/>
  <c r="AW55"/>
  <c r="AY55"/>
  <c r="AZ55"/>
  <c r="AS55"/>
  <c r="AV55" s="1"/>
  <c r="AR55"/>
  <c r="BF69"/>
  <c r="AN69"/>
  <c r="AI69"/>
  <c r="AL69"/>
  <c r="H69"/>
  <c r="L69"/>
  <c r="K69"/>
  <c r="AG69"/>
  <c r="AH69"/>
  <c r="BV69"/>
  <c r="AP69"/>
  <c r="J69"/>
  <c r="AE69"/>
  <c r="I69"/>
  <c r="AF69"/>
  <c r="AD69"/>
  <c r="AZ58"/>
  <c r="AS58"/>
  <c r="AV58" s="1"/>
  <c r="BO58"/>
  <c r="BP58" s="1"/>
  <c r="BB58"/>
  <c r="AR58"/>
  <c r="BH58"/>
  <c r="AX58"/>
  <c r="BQ58"/>
  <c r="BR58" s="1"/>
  <c r="AY58"/>
  <c r="AW58"/>
  <c r="R58"/>
  <c r="BW68"/>
  <c r="BX68" s="1"/>
  <c r="BS68"/>
  <c r="AC59"/>
  <c r="Z59"/>
  <c r="AB59"/>
  <c r="Y59"/>
  <c r="AA59"/>
  <c r="X59"/>
  <c r="AI58"/>
  <c r="AL58"/>
  <c r="I58"/>
  <c r="AH58"/>
  <c r="BV58"/>
  <c r="AN58"/>
  <c r="AF58"/>
  <c r="H58"/>
  <c r="AE58"/>
  <c r="J58"/>
  <c r="L58"/>
  <c r="K58"/>
  <c r="AP58"/>
  <c r="AG58"/>
  <c r="BF58"/>
  <c r="AD58"/>
  <c r="BS63"/>
  <c r="BI63" s="1"/>
  <c r="BW63"/>
  <c r="BX63" s="1"/>
  <c r="R56"/>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AY69"/>
  <c r="BO69"/>
  <c r="BP69" s="1"/>
  <c r="AW69"/>
  <c r="AZ69"/>
  <c r="AS69"/>
  <c r="AV69" s="1"/>
  <c r="BO60"/>
  <c r="BP60" s="1"/>
  <c r="BQ60"/>
  <c r="BR60" s="1"/>
  <c r="AW60"/>
  <c r="AX60"/>
  <c r="AY60"/>
  <c r="BB60"/>
  <c r="BH60"/>
  <c r="AS60"/>
  <c r="AV60" s="1"/>
  <c r="R60"/>
  <c r="AR60"/>
  <c r="AZ60"/>
  <c r="C61"/>
  <c r="D53"/>
  <c r="V64"/>
  <c r="BT64" s="1"/>
  <c r="D63"/>
  <c r="D69"/>
  <c r="B64"/>
  <c r="S65"/>
  <c r="AE47"/>
  <c r="AG47"/>
  <c r="AH47"/>
  <c r="AF47"/>
  <c r="BY60"/>
  <c r="BU60"/>
  <c r="AE54"/>
  <c r="AL54"/>
  <c r="L54"/>
  <c r="K54"/>
  <c r="J54"/>
  <c r="AD54"/>
  <c r="BV54"/>
  <c r="I54"/>
  <c r="AI54"/>
  <c r="BF54"/>
  <c r="AN54"/>
  <c r="AP54"/>
  <c r="AH54"/>
  <c r="H54"/>
  <c r="AG54"/>
  <c r="AF54"/>
  <c r="AD71"/>
  <c r="J71"/>
  <c r="BV71"/>
  <c r="AL71"/>
  <c r="AN71"/>
  <c r="L71"/>
  <c r="AF71"/>
  <c r="AP71"/>
  <c r="AE71"/>
  <c r="AG71"/>
  <c r="K71"/>
  <c r="BF71"/>
  <c r="AI71"/>
  <c r="H71"/>
  <c r="I71"/>
  <c r="AH71"/>
  <c r="BS48"/>
  <c r="AO48" s="1"/>
  <c r="BW48"/>
  <c r="AE60"/>
  <c r="L60"/>
  <c r="I60"/>
  <c r="AH60"/>
  <c r="AN60"/>
  <c r="AG60"/>
  <c r="AI60"/>
  <c r="K60"/>
  <c r="BF60"/>
  <c r="BV60"/>
  <c r="AD60"/>
  <c r="AP60"/>
  <c r="AL60"/>
  <c r="H60"/>
  <c r="J60"/>
  <c r="AF60"/>
  <c r="BS58"/>
  <c r="BI58" s="1"/>
  <c r="BW58"/>
  <c r="BX58" s="1"/>
  <c r="R51"/>
  <c r="AY51"/>
  <c r="AS51"/>
  <c r="AV51" s="1"/>
  <c r="AZ51"/>
  <c r="AR51"/>
  <c r="BH51"/>
  <c r="AX51"/>
  <c r="AW51"/>
  <c r="BB51"/>
  <c r="BY55"/>
  <c r="BU55"/>
  <c r="X65"/>
  <c r="AA65"/>
  <c r="AB65"/>
  <c r="Y65"/>
  <c r="Z65"/>
  <c r="AC65"/>
  <c r="BW65"/>
  <c r="BX65" s="1"/>
  <c r="BS65"/>
  <c r="BG65" s="1"/>
  <c r="BU56"/>
  <c r="BY56"/>
  <c r="R68"/>
  <c r="BB68"/>
  <c r="AW68"/>
  <c r="BO68"/>
  <c r="BP68" s="1"/>
  <c r="BH68"/>
  <c r="AX68"/>
  <c r="AY68"/>
  <c r="AR68"/>
  <c r="AZ68"/>
  <c r="BQ68"/>
  <c r="BR68" s="1"/>
  <c r="AS68"/>
  <c r="AV68" s="1"/>
  <c r="BI68"/>
  <c r="BG68"/>
  <c r="AQ68"/>
  <c r="AB69"/>
  <c r="Y69"/>
  <c r="Z69"/>
  <c r="AC69"/>
  <c r="AA69"/>
  <c r="X69"/>
  <c r="AG67"/>
  <c r="I67"/>
  <c r="AF67"/>
  <c r="BF67"/>
  <c r="AL67"/>
  <c r="AE67"/>
  <c r="H67"/>
  <c r="K67"/>
  <c r="AD67"/>
  <c r="L67"/>
  <c r="AH67"/>
  <c r="AP67"/>
  <c r="J67"/>
  <c r="AI67"/>
  <c r="BV67"/>
  <c r="AN67"/>
  <c r="AB48"/>
  <c r="X48"/>
  <c r="AA48"/>
  <c r="AC48"/>
  <c r="Y48"/>
  <c r="Z48"/>
  <c r="AR43"/>
  <c r="AS43" s="1"/>
  <c r="AV43" s="1"/>
  <c r="V70"/>
  <c r="BT70" s="1"/>
  <c r="G66"/>
  <c r="X66" s="1"/>
  <c r="M61"/>
  <c r="D62"/>
  <c r="V61"/>
  <c r="BT61" s="1"/>
  <c r="C71"/>
  <c r="F71"/>
  <c r="S53"/>
  <c r="B56"/>
  <c r="E70"/>
  <c r="W61"/>
  <c r="F53"/>
  <c r="D70"/>
  <c r="B65"/>
  <c r="F63"/>
  <c r="E54"/>
  <c r="AC54" s="1"/>
  <c r="C65"/>
  <c r="V60"/>
  <c r="BT60" s="1"/>
  <c r="BG60" s="1"/>
  <c r="M56"/>
  <c r="BO56" s="1"/>
  <c r="BP56" s="1"/>
  <c r="D52"/>
  <c r="G61"/>
  <c r="B66"/>
  <c r="F50"/>
  <c r="V49"/>
  <c r="BT49" s="1"/>
  <c r="C51"/>
  <c r="M55"/>
  <c r="M51"/>
  <c r="S50"/>
  <c r="G70"/>
  <c r="BU67"/>
  <c r="BY67"/>
  <c r="BS57"/>
  <c r="BW57"/>
  <c r="BX57" s="1"/>
  <c r="Z66"/>
  <c r="AG55"/>
  <c r="AI55"/>
  <c r="H55"/>
  <c r="AD55"/>
  <c r="I55"/>
  <c r="AE55"/>
  <c r="K55"/>
  <c r="AL55"/>
  <c r="L55"/>
  <c r="AH55"/>
  <c r="AF55"/>
  <c r="BV55"/>
  <c r="J55"/>
  <c r="AP55"/>
  <c r="BF55"/>
  <c r="AN55"/>
  <c r="BS71"/>
  <c r="BI71" s="1"/>
  <c r="BW71"/>
  <c r="BX71" s="1"/>
  <c r="AX64"/>
  <c r="BO64"/>
  <c r="BP64" s="1"/>
  <c r="R64"/>
  <c r="AY64"/>
  <c r="AS64"/>
  <c r="AV64" s="1"/>
  <c r="BQ64"/>
  <c r="BR64" s="1"/>
  <c r="BB64"/>
  <c r="AZ64"/>
  <c r="AR64"/>
  <c r="BH64"/>
  <c r="AW64"/>
  <c r="R50"/>
  <c r="AW50"/>
  <c r="AX50"/>
  <c r="AY50"/>
  <c r="BH50"/>
  <c r="AZ50"/>
  <c r="BQ50"/>
  <c r="BR50" s="1"/>
  <c r="BB50"/>
  <c r="AS50"/>
  <c r="AV50" s="1"/>
  <c r="AR50"/>
  <c r="BO50"/>
  <c r="BP50" s="1"/>
  <c r="R57"/>
  <c r="BQ57"/>
  <c r="BR57" s="1"/>
  <c r="BB57"/>
  <c r="AX57"/>
  <c r="BO57"/>
  <c r="BP57" s="1"/>
  <c r="BH57"/>
  <c r="AW57"/>
  <c r="AY57"/>
  <c r="AR57"/>
  <c r="AZ57"/>
  <c r="AS57"/>
  <c r="AV57" s="1"/>
  <c r="AZ65"/>
  <c r="AW65"/>
  <c r="R65"/>
  <c r="BQ65"/>
  <c r="BR65" s="1"/>
  <c r="BB65"/>
  <c r="AR65"/>
  <c r="AS65"/>
  <c r="AV65" s="1"/>
  <c r="BH65"/>
  <c r="AX65"/>
  <c r="BO65"/>
  <c r="BP65" s="1"/>
  <c r="AY65"/>
  <c r="BY62"/>
  <c r="BU62"/>
  <c r="AW52"/>
  <c r="AX52"/>
  <c r="BH52"/>
  <c r="AY52"/>
  <c r="R52"/>
  <c r="AZ52"/>
  <c r="BO52"/>
  <c r="BP52" s="1"/>
  <c r="BB52"/>
  <c r="BQ52"/>
  <c r="BR52" s="1"/>
  <c r="AS52"/>
  <c r="AV52" s="1"/>
  <c r="AR52"/>
  <c r="BY59"/>
  <c r="BU59"/>
  <c r="AB64"/>
  <c r="Y64"/>
  <c r="X64"/>
  <c r="AA64"/>
  <c r="Z64"/>
  <c r="AC64"/>
  <c r="AA54"/>
  <c r="AG64"/>
  <c r="J64"/>
  <c r="AE64"/>
  <c r="AP64"/>
  <c r="H64"/>
  <c r="AL64"/>
  <c r="I64"/>
  <c r="BV64"/>
  <c r="BF64"/>
  <c r="AI64"/>
  <c r="L64"/>
  <c r="AN64"/>
  <c r="AD64"/>
  <c r="AF64"/>
  <c r="K64"/>
  <c r="AH64"/>
  <c r="BS54"/>
  <c r="BW54"/>
  <c r="BX54" s="1"/>
  <c r="BY69"/>
  <c r="BU69"/>
  <c r="AE65"/>
  <c r="AF65"/>
  <c r="AD65"/>
  <c r="AP65"/>
  <c r="AG65"/>
  <c r="AN65"/>
  <c r="K65"/>
  <c r="BV65"/>
  <c r="AL65"/>
  <c r="BF65"/>
  <c r="H65"/>
  <c r="L65"/>
  <c r="AH65"/>
  <c r="I65"/>
  <c r="AI65"/>
  <c r="J65"/>
  <c r="J48"/>
  <c r="AD48"/>
  <c r="BF48" s="1"/>
  <c r="BV48"/>
  <c r="I48"/>
  <c r="AP48"/>
  <c r="L48"/>
  <c r="H48"/>
  <c r="AN48"/>
  <c r="R49"/>
  <c r="BO49"/>
  <c r="BP49" s="1"/>
  <c r="BQ49"/>
  <c r="BR49" s="1"/>
  <c r="AC63"/>
  <c r="Z63"/>
  <c r="AB63"/>
  <c r="AA63"/>
  <c r="X63"/>
  <c r="Y63"/>
  <c r="AE53"/>
  <c r="AF53"/>
  <c r="I53"/>
  <c r="AD53"/>
  <c r="AP53"/>
  <c r="AN53"/>
  <c r="J53"/>
  <c r="AI53"/>
  <c r="AL53"/>
  <c r="BF53"/>
  <c r="K53"/>
  <c r="BV53"/>
  <c r="AG53"/>
  <c r="AH53"/>
  <c r="H53"/>
  <c r="L53"/>
  <c r="BS64"/>
  <c r="BW64"/>
  <c r="BX64" s="1"/>
  <c r="BU53"/>
  <c r="BY53"/>
  <c r="R71"/>
  <c r="BB71"/>
  <c r="AR71"/>
  <c r="BH71"/>
  <c r="AX71"/>
  <c r="AY71"/>
  <c r="AW71"/>
  <c r="AZ71"/>
  <c r="AS71"/>
  <c r="AV71" s="1"/>
  <c r="BO71"/>
  <c r="BP71" s="1"/>
  <c r="BQ71"/>
  <c r="BR71" s="1"/>
  <c r="BU48"/>
  <c r="BY48"/>
  <c r="M59"/>
  <c r="S71"/>
  <c r="B68"/>
  <c r="V59"/>
  <c r="BT59" s="1"/>
  <c r="C57"/>
  <c r="E53"/>
  <c r="F69"/>
  <c r="S60"/>
  <c r="G57"/>
  <c r="AC57" s="1"/>
  <c r="E61"/>
  <c r="B51"/>
  <c r="W60"/>
  <c r="G49"/>
  <c r="AQ49" s="1"/>
  <c r="AR41"/>
  <c r="AS41" s="1"/>
  <c r="AV41" s="1"/>
  <c r="AR40"/>
  <c r="AS40" s="1"/>
  <c r="AV40" s="1"/>
  <c r="BJ39"/>
  <c r="BK39" s="1"/>
  <c r="BN39" s="1"/>
  <c r="BJ38"/>
  <c r="BK38" s="1"/>
  <c r="BN38" s="1"/>
  <c r="AR34"/>
  <c r="AS34" s="1"/>
  <c r="AV34" s="1"/>
  <c r="AR36"/>
  <c r="AS36" s="1"/>
  <c r="AV36" s="1"/>
  <c r="BG64" l="1"/>
  <c r="BG69"/>
  <c r="AO69"/>
  <c r="BF47"/>
  <c r="K47"/>
  <c r="BG71"/>
  <c r="BO48"/>
  <c r="BP48" s="1"/>
  <c r="Y54"/>
  <c r="AO62"/>
  <c r="BI60"/>
  <c r="Z54"/>
  <c r="AA66"/>
  <c r="AO71"/>
  <c r="X54"/>
  <c r="Y66"/>
  <c r="AB66"/>
  <c r="AO65"/>
  <c r="BY47"/>
  <c r="BU47"/>
  <c r="AB54"/>
  <c r="BI69"/>
  <c r="AO68"/>
  <c r="AC47"/>
  <c r="AB47"/>
  <c r="Y47"/>
  <c r="Z47"/>
  <c r="X47"/>
  <c r="AA47"/>
  <c r="BW47"/>
  <c r="BX47" s="1"/>
  <c r="BS47"/>
  <c r="AO47" s="1"/>
  <c r="X57"/>
  <c r="AB57"/>
  <c r="AQ54"/>
  <c r="AQ60"/>
  <c r="BB47"/>
  <c r="BO47"/>
  <c r="BP47" s="1"/>
  <c r="BH47"/>
  <c r="R47"/>
  <c r="BQ47"/>
  <c r="BR47" s="1"/>
  <c r="AX47"/>
  <c r="AY47"/>
  <c r="AW47"/>
  <c r="AZ47"/>
  <c r="BG49"/>
  <c r="BG57"/>
  <c r="AQ71"/>
  <c r="BT123"/>
  <c r="BJ46"/>
  <c r="BK46" s="1"/>
  <c r="BN46" s="1"/>
  <c r="AQ67"/>
  <c r="BG67"/>
  <c r="U31" i="9"/>
  <c r="BI65" i="4"/>
  <c r="AQ66"/>
  <c r="K31" i="9"/>
  <c r="T31"/>
  <c r="V31" s="1"/>
  <c r="I49" i="4"/>
  <c r="BV49"/>
  <c r="AD49"/>
  <c r="L49" s="1"/>
  <c r="AN49"/>
  <c r="H49"/>
  <c r="AP49"/>
  <c r="J49"/>
  <c r="AE57"/>
  <c r="H57"/>
  <c r="AG57"/>
  <c r="BF57"/>
  <c r="K57"/>
  <c r="BV57"/>
  <c r="AN57"/>
  <c r="I57"/>
  <c r="AD57"/>
  <c r="AI57"/>
  <c r="L57"/>
  <c r="J57"/>
  <c r="AH57"/>
  <c r="AP57"/>
  <c r="AF57"/>
  <c r="AL57"/>
  <c r="BU57"/>
  <c r="BY57"/>
  <c r="BS59"/>
  <c r="BW59"/>
  <c r="BX59" s="1"/>
  <c r="BE65"/>
  <c r="AM65"/>
  <c r="BA65"/>
  <c r="BD65"/>
  <c r="AM57"/>
  <c r="BE57"/>
  <c r="BA64"/>
  <c r="BD64"/>
  <c r="BS55"/>
  <c r="BW55"/>
  <c r="BX55" s="1"/>
  <c r="BI70"/>
  <c r="BB70"/>
  <c r="AW70"/>
  <c r="BG70"/>
  <c r="R70"/>
  <c r="BH70"/>
  <c r="AX70"/>
  <c r="AY70"/>
  <c r="AR70"/>
  <c r="AZ70"/>
  <c r="BO70"/>
  <c r="BP70" s="1"/>
  <c r="BQ70"/>
  <c r="BR70" s="1"/>
  <c r="AS70"/>
  <c r="AV70" s="1"/>
  <c r="AO70"/>
  <c r="BY71"/>
  <c r="BU71"/>
  <c r="H66"/>
  <c r="AE66"/>
  <c r="I66"/>
  <c r="BV66"/>
  <c r="AF66"/>
  <c r="AG66"/>
  <c r="L66"/>
  <c r="AL66"/>
  <c r="K66"/>
  <c r="AP66"/>
  <c r="J66"/>
  <c r="AD66"/>
  <c r="BF66"/>
  <c r="AN66"/>
  <c r="AI66"/>
  <c r="AH66"/>
  <c r="AL47"/>
  <c r="AI47"/>
  <c r="BE69"/>
  <c r="AM69"/>
  <c r="Y53"/>
  <c r="AB53"/>
  <c r="X53"/>
  <c r="AA53"/>
  <c r="Z53"/>
  <c r="AC53"/>
  <c r="Z55"/>
  <c r="Y55"/>
  <c r="AC55"/>
  <c r="AA55"/>
  <c r="AB55"/>
  <c r="X55"/>
  <c r="BY52"/>
  <c r="BU52"/>
  <c r="BE63"/>
  <c r="AM63"/>
  <c r="Y57"/>
  <c r="Z57"/>
  <c r="AO57"/>
  <c r="Y49"/>
  <c r="AC49"/>
  <c r="BG58"/>
  <c r="U15" i="9"/>
  <c r="T29"/>
  <c r="U26"/>
  <c r="K26"/>
  <c r="M20"/>
  <c r="U25"/>
  <c r="K12"/>
  <c r="M30"/>
  <c r="K16"/>
  <c r="M12"/>
  <c r="M15"/>
  <c r="U29"/>
  <c r="K30"/>
  <c r="U10"/>
  <c r="K19"/>
  <c r="U19"/>
  <c r="K14"/>
  <c r="M21"/>
  <c r="U24"/>
  <c r="T24"/>
  <c r="K25"/>
  <c r="BI48" i="4"/>
  <c r="AZ48"/>
  <c r="BB48"/>
  <c r="BH48"/>
  <c r="BO59"/>
  <c r="BP59" s="1"/>
  <c r="AO63"/>
  <c r="BI66"/>
  <c r="AY61"/>
  <c r="AS61"/>
  <c r="AV61" s="1"/>
  <c r="R61"/>
  <c r="AZ61"/>
  <c r="AR61"/>
  <c r="BQ61"/>
  <c r="BR61" s="1"/>
  <c r="AX61"/>
  <c r="AW61"/>
  <c r="BH61"/>
  <c r="BO61"/>
  <c r="BP61" s="1"/>
  <c r="BB61"/>
  <c r="BE71"/>
  <c r="AM71"/>
  <c r="BU61"/>
  <c r="BY61"/>
  <c r="BE60"/>
  <c r="AM60"/>
  <c r="BD69"/>
  <c r="BA69"/>
  <c r="BE62"/>
  <c r="AM62"/>
  <c r="BA62"/>
  <c r="BD62"/>
  <c r="BY66"/>
  <c r="BU66"/>
  <c r="BS50"/>
  <c r="BW50"/>
  <c r="BX50" s="1"/>
  <c r="BE67"/>
  <c r="AM67"/>
  <c r="AM66"/>
  <c r="BE66"/>
  <c r="AI45"/>
  <c r="AL45"/>
  <c r="AQ64"/>
  <c r="AB49"/>
  <c r="AO58"/>
  <c r="T28" i="9"/>
  <c r="K20"/>
  <c r="U20"/>
  <c r="K17"/>
  <c r="M28"/>
  <c r="U13"/>
  <c r="U16"/>
  <c r="T12"/>
  <c r="K21"/>
  <c r="U22"/>
  <c r="T21"/>
  <c r="U14"/>
  <c r="U21"/>
  <c r="M22"/>
  <c r="M14"/>
  <c r="T20"/>
  <c r="M17"/>
  <c r="M24"/>
  <c r="M23"/>
  <c r="K24"/>
  <c r="BG63" i="4"/>
  <c r="BS51"/>
  <c r="BW51"/>
  <c r="BX51" s="1"/>
  <c r="BS56"/>
  <c r="BE56" s="1"/>
  <c r="BW56"/>
  <c r="BX56" s="1"/>
  <c r="AB61"/>
  <c r="Z61"/>
  <c r="X61"/>
  <c r="Y61"/>
  <c r="AC61"/>
  <c r="AA61"/>
  <c r="BW61"/>
  <c r="BX61" s="1"/>
  <c r="BS61"/>
  <c r="AQ61" s="1"/>
  <c r="BA68"/>
  <c r="BD68"/>
  <c r="BD71"/>
  <c r="BA71"/>
  <c r="BA57"/>
  <c r="BD57"/>
  <c r="BA50"/>
  <c r="BD50"/>
  <c r="AM64"/>
  <c r="BE64"/>
  <c r="R54"/>
  <c r="AW54"/>
  <c r="AX54"/>
  <c r="BH54"/>
  <c r="AY54"/>
  <c r="AZ54"/>
  <c r="BB54"/>
  <c r="AS54"/>
  <c r="AV54" s="1"/>
  <c r="BO54"/>
  <c r="BP54" s="1"/>
  <c r="BQ54"/>
  <c r="BR54" s="1"/>
  <c r="AR54"/>
  <c r="AO54"/>
  <c r="BG54"/>
  <c r="BI54"/>
  <c r="BE68"/>
  <c r="AM68"/>
  <c r="BG48"/>
  <c r="BA58"/>
  <c r="BD58"/>
  <c r="BD55"/>
  <c r="BA55"/>
  <c r="BS52"/>
  <c r="BD52" s="1"/>
  <c r="BW52"/>
  <c r="BX52" s="1"/>
  <c r="BE48"/>
  <c r="AM48"/>
  <c r="BA59"/>
  <c r="BD59"/>
  <c r="BD63"/>
  <c r="BA63"/>
  <c r="BA66"/>
  <c r="BD66"/>
  <c r="BD45"/>
  <c r="BA45"/>
  <c r="M27" i="9"/>
  <c r="BQ51" i="4"/>
  <c r="BR51" s="1"/>
  <c r="M31" i="9"/>
  <c r="AO49" i="4"/>
  <c r="AA57"/>
  <c r="AQ65"/>
  <c r="BI64"/>
  <c r="AC66"/>
  <c r="BI57"/>
  <c r="AO60"/>
  <c r="Z49"/>
  <c r="BQ56"/>
  <c r="BR56" s="1"/>
  <c r="AQ58"/>
  <c r="BQ55"/>
  <c r="BR55" s="1"/>
  <c r="M25" i="9"/>
  <c r="M13"/>
  <c r="M29"/>
  <c r="M19"/>
  <c r="T19"/>
  <c r="T25"/>
  <c r="V25" s="1"/>
  <c r="T26"/>
  <c r="U11"/>
  <c r="T22"/>
  <c r="U28"/>
  <c r="T17"/>
  <c r="T16"/>
  <c r="M26"/>
  <c r="U18"/>
  <c r="T13"/>
  <c r="U17"/>
  <c r="T23"/>
  <c r="K23"/>
  <c r="AW48" i="4"/>
  <c r="BI49"/>
  <c r="AQ63"/>
  <c r="AO67"/>
  <c r="R53"/>
  <c r="BB53"/>
  <c r="AX53"/>
  <c r="BH53"/>
  <c r="AW53"/>
  <c r="BQ53"/>
  <c r="BR53" s="1"/>
  <c r="AY53"/>
  <c r="AZ53"/>
  <c r="BO53"/>
  <c r="BP53" s="1"/>
  <c r="AO53"/>
  <c r="AS53"/>
  <c r="AV53" s="1"/>
  <c r="AQ53"/>
  <c r="AR53"/>
  <c r="BI53"/>
  <c r="BG53"/>
  <c r="K27" i="9"/>
  <c r="K28"/>
  <c r="AB60" i="4"/>
  <c r="X60"/>
  <c r="AA60"/>
  <c r="AC60"/>
  <c r="Y60"/>
  <c r="Z60"/>
  <c r="AM49"/>
  <c r="BE49"/>
  <c r="AE70"/>
  <c r="AG70"/>
  <c r="BV70"/>
  <c r="AH70"/>
  <c r="H70"/>
  <c r="AN70"/>
  <c r="AF70"/>
  <c r="AD70"/>
  <c r="L70"/>
  <c r="BF70"/>
  <c r="K70"/>
  <c r="AI70"/>
  <c r="I70"/>
  <c r="J70"/>
  <c r="AL70"/>
  <c r="AP70"/>
  <c r="BY51"/>
  <c r="BU51"/>
  <c r="AG61"/>
  <c r="I61"/>
  <c r="BF61"/>
  <c r="H61"/>
  <c r="L61"/>
  <c r="BV61"/>
  <c r="K61"/>
  <c r="AF61"/>
  <c r="AI61"/>
  <c r="AD61"/>
  <c r="J61"/>
  <c r="J72" s="1"/>
  <c r="J73" s="1"/>
  <c r="J74" s="1"/>
  <c r="J84" s="1"/>
  <c r="J120" s="1"/>
  <c r="J123" s="1"/>
  <c r="AN61"/>
  <c r="AL61"/>
  <c r="AH61"/>
  <c r="AE61"/>
  <c r="AP61"/>
  <c r="BY65"/>
  <c r="BU65"/>
  <c r="BA51"/>
  <c r="BD51"/>
  <c r="BX48"/>
  <c r="BA60"/>
  <c r="BD60"/>
  <c r="BD56"/>
  <c r="BE58"/>
  <c r="AM58"/>
  <c r="AA70"/>
  <c r="X70"/>
  <c r="AC70"/>
  <c r="Z70"/>
  <c r="AB70"/>
  <c r="Y70"/>
  <c r="BY63"/>
  <c r="BU63"/>
  <c r="X56"/>
  <c r="AB56"/>
  <c r="AA56"/>
  <c r="AC56"/>
  <c r="Y56"/>
  <c r="Z56"/>
  <c r="BA67"/>
  <c r="BD67"/>
  <c r="K48"/>
  <c r="AQ57"/>
  <c r="AO64"/>
  <c r="BO51"/>
  <c r="BP51" s="1"/>
  <c r="X49"/>
  <c r="AA49"/>
  <c r="BO55"/>
  <c r="BP55" s="1"/>
  <c r="AQ70"/>
  <c r="BG66"/>
  <c r="T27" i="9"/>
  <c r="T18"/>
  <c r="M16"/>
  <c r="U23"/>
  <c r="K22"/>
  <c r="O22" s="1"/>
  <c r="T30"/>
  <c r="T10"/>
  <c r="V10" s="1"/>
  <c r="K15"/>
  <c r="O15" s="1"/>
  <c r="T14"/>
  <c r="V14" s="1"/>
  <c r="U12"/>
  <c r="V12" s="1"/>
  <c r="M11"/>
  <c r="K10"/>
  <c r="U30"/>
  <c r="K29"/>
  <c r="T15"/>
  <c r="V15" s="1"/>
  <c r="M10"/>
  <c r="U27"/>
  <c r="K13"/>
  <c r="K11"/>
  <c r="T11"/>
  <c r="AQ48" i="4"/>
  <c r="K18" i="9"/>
  <c r="M18"/>
  <c r="AY48" i="4"/>
  <c r="AX48"/>
  <c r="BQ59"/>
  <c r="BR59" s="1"/>
  <c r="AO66"/>
  <c r="D12"/>
  <c r="R12"/>
  <c r="AA12"/>
  <c r="X12"/>
  <c r="AC12"/>
  <c r="Z12"/>
  <c r="C12"/>
  <c r="Y12"/>
  <c r="AP123"/>
  <c r="K82" s="1"/>
  <c r="AB12"/>
  <c r="BI12"/>
  <c r="AQ12"/>
  <c r="BQ12"/>
  <c r="BO12"/>
  <c r="AW12" s="1"/>
  <c r="AO12"/>
  <c r="BG12"/>
  <c r="BA56" l="1"/>
  <c r="BI47"/>
  <c r="BJ69"/>
  <c r="BK69" s="1"/>
  <c r="BN69" s="1"/>
  <c r="V28" i="9"/>
  <c r="O20"/>
  <c r="O13"/>
  <c r="V11"/>
  <c r="V30"/>
  <c r="O12"/>
  <c r="O29"/>
  <c r="V13"/>
  <c r="V19"/>
  <c r="O21"/>
  <c r="BG47" i="4"/>
  <c r="AQ47"/>
  <c r="V18" i="9"/>
  <c r="V17"/>
  <c r="O24"/>
  <c r="AD123" i="4"/>
  <c r="V20" i="9"/>
  <c r="O10"/>
  <c r="L72" i="4"/>
  <c r="BA47"/>
  <c r="BD47"/>
  <c r="BE47"/>
  <c r="AM47"/>
  <c r="AB123"/>
  <c r="O18" i="9"/>
  <c r="Q123" i="4"/>
  <c r="K79" s="1"/>
  <c r="BJ63"/>
  <c r="BK63" s="1"/>
  <c r="BN63" s="1"/>
  <c r="AR45"/>
  <c r="AS45" s="1"/>
  <c r="AV45" s="1"/>
  <c r="BJ58"/>
  <c r="BK58" s="1"/>
  <c r="BN58" s="1"/>
  <c r="BE52"/>
  <c r="X123"/>
  <c r="O27" i="9"/>
  <c r="AM52" i="4"/>
  <c r="V24" i="9"/>
  <c r="O14"/>
  <c r="V29"/>
  <c r="BJ65" i="4"/>
  <c r="BK65" s="1"/>
  <c r="BN65" s="1"/>
  <c r="BF49"/>
  <c r="AC123"/>
  <c r="AH48"/>
  <c r="AE48"/>
  <c r="AF48"/>
  <c r="AG48"/>
  <c r="BE53"/>
  <c r="AM53"/>
  <c r="BD53"/>
  <c r="BA53"/>
  <c r="BA54"/>
  <c r="BD54"/>
  <c r="BI51"/>
  <c r="BG51"/>
  <c r="AO51"/>
  <c r="AQ51"/>
  <c r="AO50"/>
  <c r="BI50"/>
  <c r="AQ50"/>
  <c r="BG50"/>
  <c r="BB49"/>
  <c r="BB123" s="1"/>
  <c r="BH49"/>
  <c r="BH123" s="1"/>
  <c r="L82" s="1"/>
  <c r="Z123"/>
  <c r="BJ45"/>
  <c r="BK45" s="1"/>
  <c r="BN45" s="1"/>
  <c r="BJ57"/>
  <c r="BK57" s="1"/>
  <c r="BN57" s="1"/>
  <c r="V22" i="9"/>
  <c r="BJ62" i="4"/>
  <c r="BK62" s="1"/>
  <c r="BN62" s="1"/>
  <c r="O25" i="9"/>
  <c r="O19"/>
  <c r="O16"/>
  <c r="V26"/>
  <c r="AR47" i="4"/>
  <c r="AS47" s="1"/>
  <c r="AV47" s="1"/>
  <c r="AM50"/>
  <c r="AM51"/>
  <c r="BE51"/>
  <c r="BG52"/>
  <c r="AO52"/>
  <c r="BI52"/>
  <c r="AQ52"/>
  <c r="BD61"/>
  <c r="BA61"/>
  <c r="BE59"/>
  <c r="AM59"/>
  <c r="AQ55"/>
  <c r="BG55"/>
  <c r="BI55"/>
  <c r="AO55"/>
  <c r="BI59"/>
  <c r="AQ59"/>
  <c r="AO59"/>
  <c r="BG59"/>
  <c r="BW123"/>
  <c r="AA123"/>
  <c r="O11" i="9"/>
  <c r="BJ67" i="4"/>
  <c r="BK67" s="1"/>
  <c r="BN67" s="1"/>
  <c r="BJ60"/>
  <c r="BK60" s="1"/>
  <c r="BN60" s="1"/>
  <c r="O28" i="9"/>
  <c r="O23"/>
  <c r="V16"/>
  <c r="BJ66" i="4"/>
  <c r="BK66" s="1"/>
  <c r="BN66" s="1"/>
  <c r="BJ71"/>
  <c r="BK71" s="1"/>
  <c r="BN71" s="1"/>
  <c r="V21" i="9"/>
  <c r="AO61" i="4"/>
  <c r="O30" i="9"/>
  <c r="O26"/>
  <c r="BJ64" i="4"/>
  <c r="BK64" s="1"/>
  <c r="BN64" s="1"/>
  <c r="AM55"/>
  <c r="BE55"/>
  <c r="BD48"/>
  <c r="BA48"/>
  <c r="BI56"/>
  <c r="BG56"/>
  <c r="AO56"/>
  <c r="AQ56"/>
  <c r="BE70"/>
  <c r="AM70"/>
  <c r="BD70"/>
  <c r="BA70"/>
  <c r="V27" i="9"/>
  <c r="V23"/>
  <c r="BS123" i="4"/>
  <c r="BJ68"/>
  <c r="BK68" s="1"/>
  <c r="BN68" s="1"/>
  <c r="O17" i="9"/>
  <c r="BI61" i="4"/>
  <c r="H72"/>
  <c r="H73" s="1"/>
  <c r="H74" s="1"/>
  <c r="H84" s="1"/>
  <c r="H120" s="1"/>
  <c r="K49"/>
  <c r="AM56"/>
  <c r="AM54"/>
  <c r="BE54"/>
  <c r="AM61"/>
  <c r="BE61"/>
  <c r="AY49"/>
  <c r="AW49"/>
  <c r="AZ49"/>
  <c r="AX49"/>
  <c r="BG61"/>
  <c r="BE50"/>
  <c r="BA52"/>
  <c r="BJ52" s="1"/>
  <c r="BK52" s="1"/>
  <c r="BN52" s="1"/>
  <c r="O31" i="9"/>
  <c r="BY12" i="4"/>
  <c r="BU12"/>
  <c r="U9" i="9" s="1"/>
  <c r="AY12" i="4"/>
  <c r="Y123"/>
  <c r="BP12"/>
  <c r="BE12" s="1"/>
  <c r="AE12"/>
  <c r="AG12"/>
  <c r="BQ123"/>
  <c r="BO123"/>
  <c r="BR12"/>
  <c r="L79" l="1"/>
  <c r="L73"/>
  <c r="L76" s="1"/>
  <c r="BJ50"/>
  <c r="BK50" s="1"/>
  <c r="BN50" s="1"/>
  <c r="BJ55"/>
  <c r="BK55" s="1"/>
  <c r="BN55" s="1"/>
  <c r="BJ51"/>
  <c r="BK51" s="1"/>
  <c r="BN51" s="1"/>
  <c r="BJ47"/>
  <c r="BK47" s="1"/>
  <c r="BN47" s="1"/>
  <c r="BJ56"/>
  <c r="BK56" s="1"/>
  <c r="BN56" s="1"/>
  <c r="BJ59"/>
  <c r="BK59" s="1"/>
  <c r="BN59" s="1"/>
  <c r="BJ70"/>
  <c r="BK70" s="1"/>
  <c r="BN70" s="1"/>
  <c r="BJ48"/>
  <c r="BK48" s="1"/>
  <c r="BN48" s="1"/>
  <c r="AG49"/>
  <c r="AH49"/>
  <c r="AE49"/>
  <c r="AF49"/>
  <c r="BJ53"/>
  <c r="BK53" s="1"/>
  <c r="BN53" s="1"/>
  <c r="K72"/>
  <c r="BA49"/>
  <c r="BD49"/>
  <c r="L74"/>
  <c r="BJ61"/>
  <c r="BK61" s="1"/>
  <c r="BN61" s="1"/>
  <c r="BJ54"/>
  <c r="BK54" s="1"/>
  <c r="BN54" s="1"/>
  <c r="AI48"/>
  <c r="AL48"/>
  <c r="K9" i="9"/>
  <c r="T9"/>
  <c r="V9" s="1"/>
  <c r="M9"/>
  <c r="BU123" i="4"/>
  <c r="AH12"/>
  <c r="AZ12"/>
  <c r="BP123"/>
  <c r="AX12"/>
  <c r="BA12" s="1"/>
  <c r="AF12"/>
  <c r="AM12"/>
  <c r="BR123"/>
  <c r="BD12" l="1"/>
  <c r="BJ12" s="1"/>
  <c r="L75"/>
  <c r="L78"/>
  <c r="BJ49"/>
  <c r="BK49" s="1"/>
  <c r="BN49" s="1"/>
  <c r="AR48"/>
  <c r="AS48" s="1"/>
  <c r="AV48" s="1"/>
  <c r="K73"/>
  <c r="AL49"/>
  <c r="AI49"/>
  <c r="O9" i="9"/>
  <c r="M32"/>
  <c r="AL12" i="4"/>
  <c r="AI12"/>
  <c r="AR49" l="1"/>
  <c r="AS49" s="1"/>
  <c r="AV49" s="1"/>
  <c r="K76"/>
  <c r="K74"/>
  <c r="K78"/>
  <c r="K75"/>
  <c r="AR12"/>
  <c r="AS12" s="1"/>
  <c r="BK12"/>
  <c r="BN12" l="1"/>
  <c r="AV12" l="1"/>
  <c r="BV86"/>
  <c r="BV123" s="1"/>
  <c r="AQ86"/>
  <c r="AQ123" s="1"/>
  <c r="K83" s="1"/>
  <c r="BI123"/>
  <c r="L83" s="1"/>
  <c r="BE86"/>
  <c r="AM86"/>
  <c r="AO86"/>
  <c r="AO123" s="1"/>
  <c r="K81" s="1"/>
  <c r="BG86"/>
  <c r="BG123" s="1"/>
  <c r="L81" s="1"/>
  <c r="BF86"/>
  <c r="BF123" s="1"/>
  <c r="L80" s="1"/>
  <c r="AN86"/>
  <c r="AN123" s="1"/>
  <c r="K80" s="1"/>
  <c r="L84" l="1"/>
  <c r="L120" s="1"/>
  <c r="K11" i="5" s="1"/>
  <c r="K84" i="4"/>
  <c r="K120" s="1"/>
  <c r="L11" i="5" s="1"/>
  <c r="BE123" i="4"/>
  <c r="BJ86"/>
  <c r="BK86" s="1"/>
  <c r="BN86" s="1"/>
  <c r="AM123"/>
  <c r="AR86"/>
  <c r="AS86" s="1"/>
  <c r="AV86" s="1"/>
  <c r="AE123"/>
  <c r="AX123"/>
  <c r="AZ123"/>
  <c r="AY123"/>
  <c r="AH123"/>
  <c r="AG123"/>
  <c r="AF123"/>
  <c r="O11" i="5" l="1"/>
  <c r="O14" s="1"/>
  <c r="O33" s="1"/>
  <c r="L14"/>
  <c r="L33" s="1"/>
  <c r="N11"/>
  <c r="N14" s="1"/>
  <c r="N33" s="1"/>
  <c r="M11"/>
  <c r="M14" s="1"/>
  <c r="M33" s="1"/>
  <c r="K14"/>
  <c r="K33" s="1"/>
  <c r="H123" i="4"/>
  <c r="K123"/>
  <c r="L123"/>
  <c r="AL123"/>
  <c r="BD123"/>
  <c r="AW123"/>
  <c r="BA123" l="1"/>
  <c r="AI123"/>
  <c r="AR123" l="1"/>
  <c r="BJ123"/>
  <c r="AV123" l="1"/>
  <c r="AS123"/>
  <c r="BN123"/>
  <c r="BK123"/>
  <c r="O32" i="9"/>
  <c r="K32" l="1"/>
</calcChain>
</file>

<file path=xl/sharedStrings.xml><?xml version="1.0" encoding="utf-8"?>
<sst xmlns="http://schemas.openxmlformats.org/spreadsheetml/2006/main" count="1239" uniqueCount="660">
  <si>
    <t>dk;kZy; dk uke ¼vaxzsth esa½ %</t>
  </si>
  <si>
    <t>Principal</t>
  </si>
  <si>
    <t>dk;kZy; dk uke ¼fgUnh esa½ %</t>
  </si>
  <si>
    <t>ctV vuqeku fofÙk; o"kZ %</t>
  </si>
  <si>
    <t>2018-19</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</si>
  <si>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</si>
  <si>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</si>
  <si>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</si>
  <si>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</si>
  <si>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</si>
  <si>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</si>
  <si>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</si>
  <si>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</si>
  <si>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</si>
  <si>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</si>
  <si>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</si>
  <si>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</si>
  <si>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</si>
  <si>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</si>
  <si>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</si>
  <si>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</si>
  <si>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</si>
  <si>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</si>
  <si>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</si>
  <si>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</si>
  <si>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</si>
  <si>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</si>
  <si>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</si>
  <si>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</si>
  <si>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</si>
  <si>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</si>
  <si>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</si>
  <si>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</si>
  <si>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</si>
  <si>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</si>
  <si>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</si>
  <si>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</si>
  <si>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</si>
  <si>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</si>
  <si>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</si>
  <si>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</si>
  <si>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</si>
  <si>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</si>
  <si>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</si>
  <si>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</si>
  <si>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</si>
  <si>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</si>
  <si>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</si>
  <si>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</si>
  <si>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</si>
  <si>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</si>
  <si>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</si>
  <si>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</si>
  <si>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</si>
  <si>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</si>
  <si>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</si>
  <si>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</si>
  <si>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</si>
  <si>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</si>
  <si>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</si>
  <si>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</si>
  <si>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</si>
  <si>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</si>
  <si>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</si>
  <si>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</si>
  <si>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</si>
  <si>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</si>
  <si>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</si>
  <si>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</si>
  <si>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</si>
  <si>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</si>
  <si>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</si>
  <si>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t>2017-18</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</si>
  <si>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</si>
  <si>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</si>
  <si>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</si>
  <si>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</si>
  <si>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</si>
  <si>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</si>
  <si>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ctV en %&amp; 0202&amp;f'k{kk] [ksydwn] dyk vkSj laLd`fr]  01&amp;lkekU; f'k{kk]  102&amp;ek/;fed f'k{kk]  01&amp;yM+dksa ds fo|ky;</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</si>
  <si>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</si>
  <si>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</si>
  <si>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</si>
  <si>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</si>
  <si>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</si>
  <si>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</si>
  <si>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</si>
  <si>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</si>
  <si>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</si>
  <si>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</si>
  <si>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</si>
  <si>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</si>
  <si>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</si>
  <si>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</si>
  <si>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</si>
  <si>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</si>
  <si>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</si>
  <si>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</si>
  <si>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</si>
  <si>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</si>
  <si>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</si>
  <si>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</si>
  <si>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</si>
  <si>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</si>
  <si>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</si>
  <si>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</si>
  <si>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</si>
  <si>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</si>
  <si>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</si>
  <si>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</si>
  <si>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</si>
  <si>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</si>
  <si>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</si>
  <si>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</si>
  <si>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</si>
  <si>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</si>
  <si>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</si>
  <si>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</si>
  <si>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</si>
  <si>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</si>
  <si>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</si>
  <si>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</si>
  <si>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</si>
  <si>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</si>
  <si>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</si>
  <si>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</si>
  <si>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</si>
  <si>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</si>
  <si>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</si>
  <si>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</si>
  <si>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</si>
  <si>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</si>
  <si>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</si>
  <si>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</si>
  <si>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</si>
  <si>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</si>
  <si>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</si>
  <si>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</si>
  <si>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</si>
  <si>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</si>
  <si>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</si>
  <si>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</si>
  <si>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</si>
  <si>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</si>
  <si>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</si>
  <si>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</si>
  <si>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</si>
  <si>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</si>
  <si>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</si>
  <si>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</si>
  <si>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</si>
  <si>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</si>
  <si>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 xml:space="preserve">TOTAL REGULAR         </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</si>
  <si>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</si>
  <si>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</si>
  <si>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</si>
  <si>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</si>
  <si>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</si>
  <si>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</si>
  <si>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</si>
  <si>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</si>
  <si>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</si>
  <si>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</si>
  <si>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</si>
  <si>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</si>
  <si>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</si>
  <si>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</si>
  <si>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</si>
  <si>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</si>
  <si>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</si>
  <si>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</si>
  <si>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</si>
  <si>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</si>
  <si>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</si>
  <si>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</si>
  <si>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</si>
  <si>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</si>
  <si>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</si>
  <si>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</si>
  <si>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</si>
  <si>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</si>
  <si>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</si>
  <si>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</si>
  <si>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</si>
  <si>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</si>
  <si>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</si>
  <si>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</si>
  <si>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</si>
  <si>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</si>
  <si>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</si>
  <si>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</si>
  <si>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</si>
  <si>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</si>
  <si>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</si>
  <si>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</si>
  <si>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</si>
  <si>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</si>
  <si>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</si>
  <si>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</si>
  <si>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</si>
  <si>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</si>
  <si>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</si>
  <si>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</si>
  <si>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</si>
  <si>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</si>
  <si>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</si>
  <si>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</si>
  <si>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</si>
  <si>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</si>
  <si>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</si>
  <si>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</si>
  <si>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</si>
  <si>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</si>
  <si>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</si>
  <si>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</si>
  <si>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</si>
  <si>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</si>
  <si>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</si>
  <si>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</si>
  <si>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</si>
  <si>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</si>
  <si>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</si>
  <si>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</si>
  <si>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</si>
  <si>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</si>
  <si>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</si>
  <si>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</si>
  <si>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</si>
  <si>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</si>
  <si>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</si>
  <si>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</si>
  <si>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</si>
  <si>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</si>
  <si>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</si>
  <si>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</si>
  <si>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</si>
  <si>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</si>
  <si>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</si>
  <si>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</si>
  <si>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</si>
  <si>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</si>
  <si>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</si>
  <si>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</si>
  <si>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</si>
  <si>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</si>
  <si>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</si>
  <si>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</si>
  <si>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</si>
  <si>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</si>
  <si>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</si>
  <si>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</si>
  <si>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</si>
  <si>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</si>
  <si>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Grade Pay</t>
  </si>
  <si>
    <t>FIX PAY / SANVIDA</t>
  </si>
  <si>
    <t>GAZETTED - FIX PAY</t>
  </si>
  <si>
    <t>NON GAZETTED - FIX PAY</t>
  </si>
  <si>
    <t>NON GAZETTED - SANVIDA</t>
  </si>
  <si>
    <t>GAZETTED - SANVIDA</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</si>
  <si>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</si>
  <si>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</si>
  <si>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</si>
  <si>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</si>
  <si>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</si>
  <si>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</si>
  <si>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</si>
  <si>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</si>
  <si>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</si>
  <si>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</si>
  <si>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</si>
  <si>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</si>
  <si>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</si>
  <si>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</si>
  <si>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</si>
  <si>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</si>
  <si>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L-13</t>
  </si>
  <si>
    <t>L-12</t>
  </si>
  <si>
    <t>L-10</t>
  </si>
  <si>
    <t>L-11</t>
  </si>
  <si>
    <t>L-9</t>
  </si>
  <si>
    <t>L-5</t>
  </si>
  <si>
    <t>L-1</t>
  </si>
  <si>
    <t>Total</t>
  </si>
  <si>
    <t>TOTAL GAZETTED SANVIDA</t>
  </si>
  <si>
    <t>NON GAZETTED SANVIDA</t>
  </si>
  <si>
    <t>TOTAL NON GAZETTED SANVIDA</t>
  </si>
  <si>
    <t>TOTAL GAZETTED + NON GAZETTED SANVIDA</t>
  </si>
  <si>
    <t>TOTAL REGULAR + FIXED + SANVIDA</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</si>
  <si>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</si>
  <si>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</si>
  <si>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</si>
  <si>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nj</t>
  </si>
  <si>
    <t>inuke</t>
  </si>
  <si>
    <t>osru</t>
  </si>
  <si>
    <t>teknkj</t>
  </si>
  <si>
    <t>iz;ksx'kkyk lsod</t>
  </si>
  <si>
    <t>;ksx</t>
  </si>
  <si>
    <t>efgyk</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</si>
  <si>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</si>
  <si>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</si>
  <si>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</si>
  <si>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</si>
  <si>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</si>
  <si>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</si>
  <si>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</si>
  <si>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</si>
  <si>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</si>
  <si>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</si>
  <si>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</si>
  <si>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</si>
  <si>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</si>
  <si>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</si>
  <si>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</si>
  <si>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</si>
  <si>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</si>
  <si>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</si>
  <si>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</si>
  <si>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</si>
  <si>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</si>
  <si>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</si>
  <si>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</si>
  <si>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</si>
  <si>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</si>
  <si>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</si>
  <si>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</si>
  <si>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</si>
  <si>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</si>
  <si>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</si>
  <si>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</si>
  <si>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</si>
  <si>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</si>
  <si>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</si>
  <si>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NIL</t>
  </si>
  <si>
    <t>2019-20</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</si>
  <si>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</si>
  <si>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</si>
  <si>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</si>
  <si>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</si>
  <si>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</si>
  <si>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</si>
  <si>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</si>
  <si>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</si>
  <si>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</si>
  <si>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</si>
  <si>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</si>
  <si>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</si>
  <si>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LECTURER</t>
  </si>
  <si>
    <t>CLERK GRADE III</t>
  </si>
  <si>
    <t>vkxkeh o"kZ ds fy;s jde ¼dkWye 9 vkSj 11 dk ;ksx½
2021&amp;22</t>
  </si>
  <si>
    <t>pkyw o"kZ ds fy, la'kksf/kr vuqeku
2020&amp;21</t>
  </si>
  <si>
    <t>dEI;qVjkbZts'ku lEcU/kh</t>
  </si>
  <si>
    <t>62&amp;dEI;qVjkbZts'ku lEcU/kh O;;</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</si>
  <si>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</si>
  <si>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</si>
  <si>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</si>
  <si>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</si>
  <si>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</si>
  <si>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</si>
  <si>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</si>
  <si>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</si>
  <si>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</si>
  <si>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in uke</t>
  </si>
  <si>
    <t>Lohd`r</t>
  </si>
  <si>
    <t>dk;Zjr</t>
  </si>
  <si>
    <t>fjDr</t>
  </si>
  <si>
    <t>laLFkk iz/kku dk uke%</t>
  </si>
  <si>
    <t>eksckbZy ua- %&amp;</t>
  </si>
  <si>
    <t>2021-22</t>
  </si>
  <si>
    <t>ds osru vuqeku o"kZ ¼vizSy ls ekpZ rd½ 2021&amp;22</t>
  </si>
  <si>
    <t xml:space="preserve"> ek/;fed f'k{kk                                                       </t>
  </si>
  <si>
    <t>ikyh&amp;ekjokM+A</t>
  </si>
  <si>
    <t xml:space="preserve">Jheku~ eq[; ftyk f'k{kk vf/kdkjh] </t>
  </si>
  <si>
    <t>ek/;fed f'k{kk]</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</si>
  <si>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</si>
  <si>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</si>
  <si>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</si>
  <si>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</si>
  <si>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</si>
  <si>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</si>
  <si>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</si>
  <si>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</si>
  <si>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</si>
  <si>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</si>
  <si>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</si>
  <si>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</si>
  <si>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</si>
  <si>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</si>
  <si>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</si>
  <si>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</si>
  <si>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</si>
  <si>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</si>
  <si>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</si>
  <si>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 xml:space="preserve">11- th,&amp;1] th,&amp;2 o th,&amp;3 dh lwpuk &amp; 2 izfr </t>
  </si>
  <si>
    <t>dqy ;ksx 1 ls 6 ¼c½</t>
  </si>
  <si>
    <t xml:space="preserve">जय गुरुदेव वासुदेव जी महाराज </t>
  </si>
  <si>
    <t>Mahatma Gandhi Government School (English Medium) Bar, PALI</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</si>
  <si>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</si>
  <si>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</si>
  <si>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</si>
  <si>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</si>
  <si>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</si>
  <si>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</si>
  <si>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</si>
  <si>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</si>
  <si>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</si>
  <si>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</si>
  <si>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</si>
  <si>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</si>
  <si>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</si>
  <si>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</si>
  <si>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</si>
  <si>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</si>
  <si>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</si>
  <si>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</si>
  <si>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</si>
  <si>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</si>
  <si>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 xml:space="preserve">Jh jkds'k dqekj </t>
  </si>
  <si>
    <t xml:space="preserve">Jh fueZy dqekj </t>
  </si>
  <si>
    <t>fjDr in</t>
  </si>
  <si>
    <t>vxLr 2021 ls ekpZ 2022 rd dk lEHkkfor vk;</t>
  </si>
  <si>
    <t>o"kZ 2022&amp;23 dk vuqekfur vk;</t>
  </si>
  <si>
    <t>o"kZ 2022&amp;23 dk vuqekfur O;;</t>
  </si>
  <si>
    <t>vxLr 2021 ls ekpZ 2022 rd dk lEHkkfor O;;</t>
  </si>
  <si>
    <t>vk; O;; vuqeku pkyw o"kZ 2021&amp;22</t>
  </si>
  <si>
    <t>o"kZ 2021&amp;22 dk la'kksf/kr</t>
  </si>
  <si>
    <t>o"kZ 2021&amp;22 dk la'kksf/kr vk;</t>
  </si>
  <si>
    <t>o"kZ 2022&amp;23 dk vuqekfur</t>
  </si>
  <si>
    <t>vxLr 2021 ls ekpZ 2022 rd dk lEHkkfor O;; ¼pkyw o"kZ½</t>
  </si>
  <si>
    <t>la'kksf/kr vuqeku ¼pkyw o"kZ½ 
o"kZ 21&amp;22½</t>
  </si>
  <si>
    <t>vk; O;; vuqeku vkxkeh o"kZ ¼22&amp;23½</t>
  </si>
  <si>
    <t>vizsy 2021 ls tqykbZ 2021 rd ¼pkyw o"kZ½</t>
  </si>
  <si>
    <t>vxLr 20 ls ekpZ 21 rd ¼xr o"kZ½</t>
  </si>
  <si>
    <t>vxLr 2021 ls ekpZ 2022 rd dk lEHkkfor vk; ¼pkyw o"kZ½</t>
  </si>
  <si>
    <t>l'kksf/kr vuqeku 2021&amp;22 ¼pkyw o"kZ½ ¼08$10½</t>
  </si>
  <si>
    <t>vk; O;;d vuqeku 2022&amp;23 ¼vkxkeh o"kZ½</t>
  </si>
  <si>
    <t>Lohd`r inksa dh la[;k 
¼fnukad 01-04-2021 dh fLFkfr½</t>
  </si>
  <si>
    <t>pkyw o"kZ 2021&amp;22 esa Lohd`r inksa dh la[;k</t>
  </si>
  <si>
    <t>pkyw o"kZ 2021&amp;22 esa lekIr fd, inksa dh la[;k</t>
  </si>
  <si>
    <t>fnukad 31-08-2021 dks fjDr inksa dh la[;k</t>
  </si>
  <si>
    <t>vk; O;;d vuqeku 2022&amp;23 ,oa la'kksf/kr vuqeku 2021&amp;22</t>
  </si>
  <si>
    <t>o"kZ 2021&amp;2022 dk la'kksf/kr vuqeku</t>
  </si>
  <si>
    <t>o"kZ 2022&amp;2023 dk vk; O;;d vuqeku</t>
  </si>
  <si>
    <t>izkIr ctV vkoaVu 2021&amp;22</t>
  </si>
  <si>
    <t>la'kksf/kr ctV vuqeku l= 2021&amp;22 ,oa vk;&amp;O;;d vuqeku 2022&amp;23 izLrqr djus ckcr A</t>
  </si>
  <si>
    <t>Øekad % exkvek@cj@ctV@2021&amp;22@</t>
  </si>
  <si>
    <t xml:space="preserve">          mi;qZDr fo"k;kUrxZr fuosnu gaS fd LFkkuh; fo|ky; esa dk;Zjr deZpkfj;ksa ds fy, la'kksf/kr ctV vuqeku l= 2021&amp;22 ,oa vk;&amp;O;;d vuqeku 2022&amp;23 fu/kkZfjr izi= esa rS;kj dj vko';d dk;Zokgh gsrq Jheku dh lsok esa lknj iszf"kr gS A</t>
  </si>
  <si>
    <t>08- 31-07-2021 rd cdk;k ;k=k@fpfdRlk foi=ksa dh o"kZokj vyx&amp;vyx lwph &amp; 1 izfr</t>
  </si>
  <si>
    <t xml:space="preserve">fo|ky; esa Lohd`r inksa dk fooj.k                              </t>
  </si>
  <si>
    <t>2202-02-109-27-01</t>
  </si>
  <si>
    <t>2202-02-109-28-01</t>
  </si>
  <si>
    <t>2202-02-109-01-00</t>
  </si>
  <si>
    <t>2202-02-109-02-00</t>
  </si>
  <si>
    <t>Loh0</t>
  </si>
  <si>
    <t>dk;Z0</t>
  </si>
  <si>
    <t>iz/kkukpk;Z</t>
  </si>
  <si>
    <t>O;k[;krk</t>
  </si>
  <si>
    <t>ofj"B v/;kid</t>
  </si>
  <si>
    <t>v/;kid</t>
  </si>
  <si>
    <t>ofj"B lgk;d</t>
  </si>
  <si>
    <t>dfu"B lgk;d</t>
  </si>
  <si>
    <t>p0Js0d0</t>
  </si>
  <si>
    <t xml:space="preserve">        Lohd`r ] dk;Zjr ,oa fjDr inksa dk fooj.k</t>
  </si>
  <si>
    <t>01-01-2004 ls iwoZ fu;qDr</t>
  </si>
  <si>
    <t>01-01-2004 ls ckn fu;qDr</t>
  </si>
  <si>
    <t>iz/kkuk/;kid</t>
  </si>
  <si>
    <t xml:space="preserve"> 'kkjhfjd f'k{kd&amp;1</t>
  </si>
  <si>
    <t>iqLrdky;k/;{k&amp;1</t>
  </si>
  <si>
    <t>ofj"B 'kkjhfjd f'k{kd</t>
  </si>
  <si>
    <t>ofj"B iqLrdky;k/;{k</t>
  </si>
  <si>
    <t>ofj"B iz;ksx'kkyk lgk;d</t>
  </si>
  <si>
    <t xml:space="preserve"> 'kkjhfjd f'k{kd</t>
  </si>
  <si>
    <t>lgk;d dk;kZy; vf/k{kd</t>
  </si>
  <si>
    <t xml:space="preserve">     dk;Zjr dkfeZdksa dk fooj.k                            izi= &amp; 3</t>
  </si>
  <si>
    <t>uke dkfeZd</t>
  </si>
  <si>
    <t>thih,Q@izku uEcj@fQDl is ij dk;Z xzg.k frfFk</t>
  </si>
  <si>
    <r>
      <t xml:space="preserve">             orZeku esfV</t>
    </r>
    <r>
      <rPr>
        <sz val="12"/>
        <color theme="1"/>
        <rFont val="Calibri"/>
        <family val="2"/>
      </rPr>
      <t>̭</t>
    </r>
    <r>
      <rPr>
        <sz val="12"/>
        <color theme="1"/>
        <rFont val="DevLys 010"/>
      </rPr>
      <t>Dl esa osru</t>
    </r>
  </si>
  <si>
    <t>Level No.</t>
  </si>
  <si>
    <t>Range</t>
  </si>
  <si>
    <t>Cell No.</t>
  </si>
  <si>
    <t>;k=k</t>
  </si>
  <si>
    <t>fpfdRlk</t>
  </si>
  <si>
    <t>dk;kZy;</t>
  </si>
  <si>
    <t>fdjk;k] jsaV</t>
  </si>
  <si>
    <t>onhZ</t>
  </si>
  <si>
    <t>,lih,y</t>
  </si>
  <si>
    <t>bl o"kZ gsrq dqy vuqekfur O;;</t>
  </si>
  <si>
    <t>XXXXXX</t>
  </si>
  <si>
    <t>dkfeZdla[;k</t>
  </si>
  <si>
    <t>'kgjh HkÙkk</t>
  </si>
  <si>
    <t>fodykax HkÙkk</t>
  </si>
  <si>
    <t>dSf'k;j HkÙkk</t>
  </si>
  <si>
    <t>onhZ /kqykbZ HkÙkk</t>
  </si>
  <si>
    <t>izi= &amp; 5</t>
  </si>
  <si>
    <t>01-01-2004 ds i'pkr~ uo fu;qDr dkfeZdksa dk fooj.k tks LFkk;h ikfjJfed ij py jgs gS</t>
  </si>
  <si>
    <t>Ø0la0</t>
  </si>
  <si>
    <t>uke deZpkjh</t>
  </si>
  <si>
    <t>dk;Zxzg.k frfFk</t>
  </si>
  <si>
    <t>fQDl osru</t>
  </si>
  <si>
    <t>12 ekg es Hkqxrku dh tkus okyh dqy jkf'k</t>
  </si>
  <si>
    <r>
      <rPr>
        <sz val="14"/>
        <color rgb="FF000000"/>
        <rFont val="DevLys 010 "/>
      </rPr>
      <t>1</t>
    </r>
  </si>
  <si>
    <r>
      <rPr>
        <b/>
        <sz val="14"/>
        <color rgb="FF000000"/>
        <rFont val="Calibri"/>
        <family val="2"/>
      </rPr>
      <t>TOTAL</t>
    </r>
  </si>
  <si>
    <t>edku ekfyd dk uke</t>
  </si>
  <si>
    <t>dk;kZy;@ laLFkkiu dk uke</t>
  </si>
  <si>
    <t>ekfld nj</t>
  </si>
  <si>
    <t>la'kksf/kr vuqeku 2020&amp;21</t>
  </si>
  <si>
    <t>vk; &amp; O;;d vuqeku 2021&amp;22</t>
  </si>
  <si>
    <t>NILL</t>
  </si>
  <si>
    <t>vkWfQl vkbZ-Mh-</t>
  </si>
  <si>
    <t>foÙkh; o"kZ esa gksus</t>
  </si>
  <si>
    <t xml:space="preserve">          ctV gSM                                              izi= &amp; 2</t>
  </si>
  <si>
    <t xml:space="preserve">  ctV gSM </t>
  </si>
  <si>
    <t xml:space="preserve"> izi= 04</t>
  </si>
  <si>
    <t>04/21 to
07/21</t>
  </si>
  <si>
    <t>08/21 to
03/22</t>
  </si>
  <si>
    <t>vkoaVu
2022&amp;23</t>
  </si>
  <si>
    <t>foRrh; o"kZ 2021&amp;22 gsrq ekax ,oa okLrfod O;;</t>
  </si>
  <si>
    <t>vU;</t>
  </si>
  <si>
    <r>
      <t xml:space="preserve">                                        </t>
    </r>
    <r>
      <rPr>
        <u val="double"/>
        <sz val="14"/>
        <color theme="1"/>
        <rFont val="DevLys 010"/>
      </rPr>
      <t>Hkou fdjk;s dk izi=</t>
    </r>
  </si>
  <si>
    <t>foÙkh; o"kZ 2021&amp;22 esa laosru en esa vkoafVr jkf'k</t>
  </si>
  <si>
    <t>07@2021 rd okLrfod O;;</t>
  </si>
  <si>
    <t>08@2021 ls 03@2022 rd gksus okyk vuqekfur O;;</t>
  </si>
  <si>
    <t>o"kZ 2021&amp;22 ds fy, vfrfjDr jkf'k dh ekax</t>
  </si>
  <si>
    <t>ys[kk 'kh"kZd</t>
  </si>
  <si>
    <t>okLrfod O;; ds vkadMs</t>
  </si>
  <si>
    <t>vk; O;;
vuqeku
2016&amp;2017</t>
  </si>
  <si>
    <t>la'kksf/kr vuqeku
2016&amp;2017</t>
  </si>
  <si>
    <t>vk; O;; vuqeku
2017&amp;2018</t>
  </si>
  <si>
    <t>1 izos'k 'kqYd</t>
  </si>
  <si>
    <t>2 Vh-lh- 'kqYd</t>
  </si>
  <si>
    <t>;ksx  ¼d½</t>
  </si>
  <si>
    <t>va'knku o`fÙknku ,oa fofo/k vk;</t>
  </si>
  <si>
    <t>1- va'knku o`fÙknku ls vk;</t>
  </si>
  <si>
    <t>fofo/k vk;</t>
  </si>
  <si>
    <t>1 viz;ksT; lkeku dh uhykeh ls vk;</t>
  </si>
  <si>
    <t>2 'kkyk Hkou ds vU; iz;kstuk ls vk;</t>
  </si>
  <si>
    <t>3 Nk=o`fÙk</t>
  </si>
  <si>
    <t>4 vf/kd Hkqxrkuksa dh olwfy;ka ,oa vkWfMV</t>
  </si>
  <si>
    <t>5 Nk= nq?kZVuk chek</t>
  </si>
  <si>
    <t>6 vU; fofo/k vk;</t>
  </si>
  <si>
    <t>;ksx ¼[k½</t>
  </si>
  <si>
    <r>
      <t xml:space="preserve">egk;ksx ¼d ,oa [k½ </t>
    </r>
    <r>
      <rPr>
        <sz val="10"/>
        <color rgb="FF000000"/>
        <rFont val="Times New Roman"/>
        <family val="1"/>
      </rPr>
      <t>G.A. - 3</t>
    </r>
  </si>
  <si>
    <t>vk; O;;
vuqeku
2021&amp;2022</t>
  </si>
  <si>
    <t>vxLr 2020 ls ekpZ 2021</t>
  </si>
  <si>
    <t>vizsy 2021 ls tqykbZ 2021</t>
  </si>
  <si>
    <t>la'kksf/kr vuqeku
2021&amp;2022</t>
  </si>
  <si>
    <t>vk; O;; vuqeku
2022&amp;2023</t>
  </si>
  <si>
    <r>
      <t xml:space="preserve">    izi= 11      </t>
    </r>
    <r>
      <rPr>
        <b/>
        <sz val="14"/>
        <color theme="1"/>
        <rFont val="Century Schoolbook"/>
        <family val="1"/>
      </rPr>
      <t>G.A. - 03</t>
    </r>
  </si>
  <si>
    <t>d{kk</t>
  </si>
  <si>
    <t>ladk;</t>
  </si>
  <si>
    <t>Nk=</t>
  </si>
  <si>
    <t>Nk=k</t>
  </si>
  <si>
    <r>
      <rPr>
        <sz val="11"/>
        <color rgb="FF000000"/>
        <rFont val="Times New Roman"/>
        <family val="1"/>
      </rPr>
      <t>I</t>
    </r>
  </si>
  <si>
    <r>
      <rPr>
        <sz val="11"/>
        <color rgb="FF000000"/>
        <rFont val="Times New Roman"/>
        <family val="1"/>
      </rPr>
      <t>I</t>
    </r>
    <r>
      <rPr>
        <sz val="11"/>
        <color rgb="FF000000"/>
        <rFont val="Times New Roman"/>
        <family val="1"/>
      </rPr>
      <t>I</t>
    </r>
  </si>
  <si>
    <r>
      <rPr>
        <sz val="11"/>
        <color rgb="FF000000"/>
        <rFont val="Times New Roman"/>
        <family val="1"/>
      </rPr>
      <t>I</t>
    </r>
    <r>
      <rPr>
        <sz val="11"/>
        <color rgb="FF000000"/>
        <rFont val="Times New Roman"/>
        <family val="1"/>
      </rPr>
      <t>I</t>
    </r>
    <r>
      <rPr>
        <sz val="11"/>
        <color rgb="FF000000"/>
        <rFont val="Times New Roman"/>
        <family val="1"/>
      </rPr>
      <t>I</t>
    </r>
  </si>
  <si>
    <r>
      <rPr>
        <sz val="11"/>
        <color rgb="FF000000"/>
        <rFont val="Times New Roman"/>
        <family val="1"/>
      </rPr>
      <t>I</t>
    </r>
    <r>
      <rPr>
        <sz val="11"/>
        <color rgb="FF000000"/>
        <rFont val="Times New Roman"/>
        <family val="1"/>
      </rPr>
      <t>V</t>
    </r>
  </si>
  <si>
    <r>
      <rPr>
        <sz val="11"/>
        <color rgb="FF000000"/>
        <rFont val="Times New Roman"/>
        <family val="1"/>
      </rPr>
      <t>V</t>
    </r>
  </si>
  <si>
    <r>
      <rPr>
        <b/>
        <sz val="11"/>
        <color rgb="FF000000"/>
        <rFont val="Times New Roman"/>
        <family val="1"/>
      </rPr>
      <t>TOT</t>
    </r>
    <r>
      <rPr>
        <b/>
        <sz val="11"/>
        <color rgb="FF000000"/>
        <rFont val="Times New Roman"/>
        <family val="1"/>
      </rPr>
      <t>A</t>
    </r>
    <r>
      <rPr>
        <b/>
        <sz val="11"/>
        <color rgb="FF000000"/>
        <rFont val="Times New Roman"/>
        <family val="1"/>
      </rPr>
      <t>L</t>
    </r>
    <r>
      <rPr>
        <b/>
        <sz val="11"/>
        <color rgb="FF000000"/>
        <rFont val="Times New Roman"/>
        <family val="1"/>
      </rPr>
      <t xml:space="preserve"> </t>
    </r>
    <r>
      <rPr>
        <b/>
        <sz val="11"/>
        <color rgb="FF000000"/>
        <rFont val="Times New Roman"/>
        <family val="1"/>
      </rPr>
      <t>1</t>
    </r>
    <r>
      <rPr>
        <b/>
        <sz val="11"/>
        <color rgb="FF000000"/>
        <rFont val="Times New Roman"/>
        <family val="1"/>
      </rPr>
      <t>-</t>
    </r>
    <r>
      <rPr>
        <b/>
        <sz val="11"/>
        <color rgb="FF000000"/>
        <rFont val="Times New Roman"/>
        <family val="1"/>
      </rPr>
      <t>5</t>
    </r>
  </si>
  <si>
    <r>
      <rPr>
        <sz val="11"/>
        <color rgb="FF000000"/>
        <rFont val="Times New Roman"/>
        <family val="1"/>
      </rPr>
      <t>V</t>
    </r>
    <r>
      <rPr>
        <sz val="11"/>
        <color rgb="FF000000"/>
        <rFont val="Times New Roman"/>
        <family val="1"/>
      </rPr>
      <t>I</t>
    </r>
  </si>
  <si>
    <r>
      <rPr>
        <sz val="11"/>
        <color rgb="FF000000"/>
        <rFont val="Times New Roman"/>
        <family val="1"/>
      </rPr>
      <t>V</t>
    </r>
    <r>
      <rPr>
        <sz val="11"/>
        <color rgb="FF000000"/>
        <rFont val="Times New Roman"/>
        <family val="1"/>
      </rPr>
      <t>I</t>
    </r>
    <r>
      <rPr>
        <sz val="11"/>
        <color rgb="FF000000"/>
        <rFont val="Times New Roman"/>
        <family val="1"/>
      </rPr>
      <t>I</t>
    </r>
  </si>
  <si>
    <r>
      <rPr>
        <sz val="11"/>
        <color rgb="FF000000"/>
        <rFont val="Times New Roman"/>
        <family val="1"/>
      </rPr>
      <t>V</t>
    </r>
    <r>
      <rPr>
        <sz val="11"/>
        <color rgb="FF000000"/>
        <rFont val="Times New Roman"/>
        <family val="1"/>
      </rPr>
      <t>I</t>
    </r>
    <r>
      <rPr>
        <sz val="11"/>
        <color rgb="FF000000"/>
        <rFont val="Times New Roman"/>
        <family val="1"/>
      </rPr>
      <t>I</t>
    </r>
    <r>
      <rPr>
        <sz val="11"/>
        <color rgb="FF000000"/>
        <rFont val="Times New Roman"/>
        <family val="1"/>
      </rPr>
      <t>I</t>
    </r>
  </si>
  <si>
    <r>
      <rPr>
        <b/>
        <sz val="11"/>
        <color rgb="FF000000"/>
        <rFont val="Times New Roman"/>
        <family val="1"/>
      </rPr>
      <t>TOT</t>
    </r>
    <r>
      <rPr>
        <b/>
        <sz val="11"/>
        <color rgb="FF000000"/>
        <rFont val="Times New Roman"/>
        <family val="1"/>
      </rPr>
      <t>A</t>
    </r>
    <r>
      <rPr>
        <b/>
        <sz val="11"/>
        <color rgb="FF000000"/>
        <rFont val="Times New Roman"/>
        <family val="1"/>
      </rPr>
      <t>L</t>
    </r>
    <r>
      <rPr>
        <b/>
        <sz val="11"/>
        <color rgb="FF000000"/>
        <rFont val="Times New Roman"/>
        <family val="1"/>
      </rPr>
      <t xml:space="preserve"> </t>
    </r>
    <r>
      <rPr>
        <b/>
        <sz val="11"/>
        <color rgb="FF000000"/>
        <rFont val="Times New Roman"/>
        <family val="1"/>
      </rPr>
      <t>6</t>
    </r>
    <r>
      <rPr>
        <b/>
        <sz val="11"/>
        <color rgb="FF000000"/>
        <rFont val="Times New Roman"/>
        <family val="1"/>
      </rPr>
      <t>-</t>
    </r>
    <r>
      <rPr>
        <b/>
        <sz val="11"/>
        <color rgb="FF000000"/>
        <rFont val="Times New Roman"/>
        <family val="1"/>
      </rPr>
      <t>8</t>
    </r>
  </si>
  <si>
    <r>
      <rPr>
        <sz val="11"/>
        <color rgb="FF000000"/>
        <rFont val="Times New Roman"/>
        <family val="1"/>
      </rPr>
      <t>I</t>
    </r>
    <r>
      <rPr>
        <sz val="11"/>
        <color rgb="FF000000"/>
        <rFont val="Times New Roman"/>
        <family val="1"/>
      </rPr>
      <t>X</t>
    </r>
  </si>
  <si>
    <r>
      <rPr>
        <sz val="11"/>
        <color rgb="FF000000"/>
        <rFont val="Times New Roman"/>
        <family val="1"/>
      </rPr>
      <t>X</t>
    </r>
  </si>
  <si>
    <r>
      <rPr>
        <b/>
        <sz val="11"/>
        <color rgb="FF000000"/>
        <rFont val="Times New Roman"/>
        <family val="1"/>
      </rPr>
      <t>TOT</t>
    </r>
    <r>
      <rPr>
        <b/>
        <sz val="11"/>
        <color rgb="FF000000"/>
        <rFont val="Times New Roman"/>
        <family val="1"/>
      </rPr>
      <t>A</t>
    </r>
    <r>
      <rPr>
        <b/>
        <sz val="11"/>
        <color rgb="FF000000"/>
        <rFont val="Times New Roman"/>
        <family val="1"/>
      </rPr>
      <t>L</t>
    </r>
    <r>
      <rPr>
        <b/>
        <sz val="11"/>
        <color rgb="FF000000"/>
        <rFont val="Times New Roman"/>
        <family val="1"/>
      </rPr>
      <t xml:space="preserve"> </t>
    </r>
    <r>
      <rPr>
        <b/>
        <sz val="11"/>
        <color rgb="FF000000"/>
        <rFont val="Times New Roman"/>
        <family val="1"/>
      </rPr>
      <t>9</t>
    </r>
    <r>
      <rPr>
        <b/>
        <sz val="11"/>
        <color rgb="FF000000"/>
        <rFont val="Times New Roman"/>
        <family val="1"/>
      </rPr>
      <t>-</t>
    </r>
    <r>
      <rPr>
        <b/>
        <sz val="11"/>
        <color rgb="FF000000"/>
        <rFont val="Times New Roman"/>
        <family val="1"/>
      </rPr>
      <t>10</t>
    </r>
  </si>
  <si>
    <r>
      <rPr>
        <b/>
        <sz val="11"/>
        <color rgb="FF000000"/>
        <rFont val="Times New Roman"/>
        <family val="1"/>
      </rPr>
      <t>X</t>
    </r>
    <r>
      <rPr>
        <b/>
        <sz val="11"/>
        <color rgb="FF000000"/>
        <rFont val="Times New Roman"/>
        <family val="1"/>
      </rPr>
      <t>I</t>
    </r>
  </si>
  <si>
    <t>foKku</t>
  </si>
  <si>
    <t>okf.kT;</t>
  </si>
  <si>
    <t>dyk</t>
  </si>
  <si>
    <r>
      <rPr>
        <b/>
        <sz val="11"/>
        <color rgb="FF000000"/>
        <rFont val="Times New Roman"/>
        <family val="1"/>
      </rPr>
      <t>X</t>
    </r>
    <r>
      <rPr>
        <b/>
        <sz val="11"/>
        <color rgb="FF000000"/>
        <rFont val="Times New Roman"/>
        <family val="1"/>
      </rPr>
      <t>II</t>
    </r>
  </si>
  <si>
    <r>
      <rPr>
        <b/>
        <sz val="11"/>
        <color rgb="FF000000"/>
        <rFont val="Times New Roman"/>
        <family val="1"/>
      </rPr>
      <t>TOT</t>
    </r>
    <r>
      <rPr>
        <b/>
        <sz val="11"/>
        <color rgb="FF000000"/>
        <rFont val="Times New Roman"/>
        <family val="1"/>
      </rPr>
      <t>A</t>
    </r>
    <r>
      <rPr>
        <b/>
        <sz val="11"/>
        <color rgb="FF000000"/>
        <rFont val="Times New Roman"/>
        <family val="1"/>
      </rPr>
      <t>L</t>
    </r>
    <r>
      <rPr>
        <b/>
        <sz val="11"/>
        <color rgb="FF000000"/>
        <rFont val="Times New Roman"/>
        <family val="1"/>
      </rPr>
      <t xml:space="preserve"> </t>
    </r>
    <r>
      <rPr>
        <b/>
        <sz val="11"/>
        <color rgb="FF000000"/>
        <rFont val="Times New Roman"/>
        <family val="1"/>
      </rPr>
      <t>11</t>
    </r>
    <r>
      <rPr>
        <b/>
        <sz val="11"/>
        <color rgb="FF000000"/>
        <rFont val="Times New Roman"/>
        <family val="1"/>
      </rPr>
      <t>-</t>
    </r>
    <r>
      <rPr>
        <b/>
        <sz val="11"/>
        <color rgb="FF000000"/>
        <rFont val="Times New Roman"/>
        <family val="1"/>
      </rPr>
      <t>12</t>
    </r>
  </si>
  <si>
    <t>Grand  Total</t>
  </si>
  <si>
    <t xml:space="preserve">izi= 12   </t>
  </si>
  <si>
    <t>Office ID</t>
  </si>
  <si>
    <t>izos'k Qhl</t>
  </si>
  <si>
    <t>Vh-lh-Qhl</t>
  </si>
  <si>
    <t>'kkyk Hkou</t>
  </si>
  <si>
    <t>Nk=o`fÙk</t>
  </si>
  <si>
    <t>olwfy;ka</t>
  </si>
  <si>
    <t>nq?kZVuk chek</t>
  </si>
  <si>
    <t>vU; fofo/k</t>
  </si>
  <si>
    <t>ls-fu-frfFk</t>
  </si>
  <si>
    <t>ls-fu-frfFk dks ewy osru</t>
  </si>
  <si>
    <t>mikftZr vodk'k</t>
  </si>
  <si>
    <t>Admission Fees</t>
  </si>
  <si>
    <t>vk; O;;d vuqeku 2021&amp;22</t>
  </si>
  <si>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t>
    </r>
    <r>
      <rPr>
        <sz val="9"/>
        <color rgb="FF000000"/>
        <rFont val="Times New Roman"/>
        <family val="1"/>
      </rPr>
      <t>I</t>
    </r>
    <r>
      <rPr>
        <sz val="9"/>
        <color rgb="FF000000"/>
        <rFont val="Times New Roman"/>
        <family val="1"/>
      </rPr>
      <t>X</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</si>
  <si>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</si>
  <si>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…XI</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</si>
  <si>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r>
      <rPr>
        <sz val="9"/>
        <color rgb="FF000000"/>
        <rFont val="Times New Roman"/>
        <family val="1"/>
      </rPr>
      <t>I</t>
    </r>
    <r>
      <rPr>
        <sz val="9"/>
        <color rgb="FF000000"/>
        <rFont val="Times New Roman"/>
        <family val="1"/>
      </rPr>
      <t>I</t>
    </r>
  </si>
  <si>
    <t>T.C. Fees</t>
  </si>
  <si>
    <t>Student Accidental Insurance Premium</t>
  </si>
  <si>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t>
    </r>
    <r>
      <rPr>
        <sz val="9"/>
        <color rgb="FF000000"/>
        <rFont val="Times New Roman"/>
        <family val="1"/>
      </rPr>
      <t>I</t>
    </r>
    <r>
      <rPr>
        <sz val="9"/>
        <color rgb="FF000000"/>
        <rFont val="Times New Roman"/>
        <family val="1"/>
      </rPr>
      <t>X</t>
    </r>
    <r>
      <rPr>
        <sz val="9"/>
        <color rgb="FF000000"/>
        <rFont val="Times New Roman"/>
        <family val="1"/>
      </rPr>
      <t xml:space="preserve"> </t>
    </r>
    <r>
      <rPr>
        <sz val="9"/>
        <color rgb="FF000000"/>
        <rFont val="Times New Roman"/>
        <family val="1"/>
      </rPr>
      <t>(</t>
    </r>
    <r>
      <rPr>
        <sz val="9"/>
        <color rgb="FF000000"/>
        <rFont val="Times New Roman"/>
        <family val="1"/>
      </rPr>
      <t>B</t>
    </r>
    <r>
      <rPr>
        <sz val="9"/>
        <color rgb="FF000000"/>
        <rFont val="Times New Roman"/>
        <family val="1"/>
      </rPr>
      <t>o</t>
    </r>
    <r>
      <rPr>
        <sz val="9"/>
        <color rgb="FF000000"/>
        <rFont val="Times New Roman"/>
        <family val="1"/>
      </rPr>
      <t>y</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</si>
  <si>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t>
    </r>
    <r>
      <rPr>
        <sz val="9"/>
        <color rgb="FF000000"/>
        <rFont val="Times New Roman"/>
        <family val="1"/>
      </rPr>
      <t>I</t>
    </r>
    <r>
      <rPr>
        <sz val="9"/>
        <color rgb="FF000000"/>
        <rFont val="Times New Roman"/>
        <family val="1"/>
      </rPr>
      <t>X</t>
    </r>
    <r>
      <rPr>
        <sz val="9"/>
        <color rgb="FF000000"/>
        <rFont val="Times New Roman"/>
        <family val="1"/>
      </rPr>
      <t xml:space="preserve"> </t>
    </r>
    <r>
      <rPr>
        <sz val="9"/>
        <color rgb="FF000000"/>
        <rFont val="Times New Roman"/>
        <family val="1"/>
      </rPr>
      <t>(</t>
    </r>
    <r>
      <rPr>
        <sz val="9"/>
        <color rgb="FF000000"/>
        <rFont val="Times New Roman"/>
        <family val="1"/>
      </rPr>
      <t>Gi</t>
    </r>
    <r>
      <rPr>
        <sz val="9"/>
        <color rgb="FF000000"/>
        <rFont val="Times New Roman"/>
        <family val="1"/>
      </rPr>
      <t>r</t>
    </r>
    <r>
      <rPr>
        <sz val="9"/>
        <color rgb="FF000000"/>
        <rFont val="Times New Roman"/>
        <family val="1"/>
      </rPr>
      <t>l</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</si>
  <si>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r>
      <rPr>
        <sz val="9"/>
        <color rgb="FF000000"/>
        <rFont val="Times New Roman"/>
        <family val="1"/>
      </rPr>
      <t xml:space="preserve"> </t>
    </r>
    <r>
      <rPr>
        <sz val="9"/>
        <color rgb="FF000000"/>
        <rFont val="Times New Roman"/>
        <family val="1"/>
      </rPr>
      <t>(</t>
    </r>
    <r>
      <rPr>
        <sz val="9"/>
        <color rgb="FF000000"/>
        <rFont val="Times New Roman"/>
        <family val="1"/>
      </rPr>
      <t>B</t>
    </r>
    <r>
      <rPr>
        <sz val="9"/>
        <color rgb="FF000000"/>
        <rFont val="Times New Roman"/>
        <family val="1"/>
      </rPr>
      <t>o</t>
    </r>
    <r>
      <rPr>
        <sz val="9"/>
        <color rgb="FF000000"/>
        <rFont val="Times New Roman"/>
        <family val="1"/>
      </rPr>
      <t>y</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</si>
  <si>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r>
      <rPr>
        <sz val="9"/>
        <color rgb="FF000000"/>
        <rFont val="Times New Roman"/>
        <family val="1"/>
      </rPr>
      <t xml:space="preserve"> </t>
    </r>
    <r>
      <rPr>
        <sz val="9"/>
        <color rgb="FF000000"/>
        <rFont val="Times New Roman"/>
        <family val="1"/>
      </rPr>
      <t>(</t>
    </r>
    <r>
      <rPr>
        <sz val="9"/>
        <color rgb="FF000000"/>
        <rFont val="Times New Roman"/>
        <family val="1"/>
      </rPr>
      <t>Gi</t>
    </r>
    <r>
      <rPr>
        <sz val="9"/>
        <color rgb="FF000000"/>
        <rFont val="Times New Roman"/>
        <family val="1"/>
      </rPr>
      <t>r</t>
    </r>
    <r>
      <rPr>
        <sz val="9"/>
        <color rgb="FF000000"/>
        <rFont val="Times New Roman"/>
        <family val="1"/>
      </rPr>
      <t>l</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</si>
  <si>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….XI</t>
    </r>
    <r>
      <rPr>
        <sz val="9"/>
        <color rgb="FF000000"/>
        <rFont val="Times New Roman"/>
        <family val="1"/>
      </rPr>
      <t xml:space="preserve"> </t>
    </r>
    <r>
      <rPr>
        <sz val="9"/>
        <color rgb="FF000000"/>
        <rFont val="Times New Roman"/>
        <family val="1"/>
      </rPr>
      <t>(</t>
    </r>
    <r>
      <rPr>
        <sz val="9"/>
        <color rgb="FF000000"/>
        <rFont val="Times New Roman"/>
        <family val="1"/>
      </rPr>
      <t>B</t>
    </r>
    <r>
      <rPr>
        <sz val="9"/>
        <color rgb="FF000000"/>
        <rFont val="Times New Roman"/>
        <family val="1"/>
      </rPr>
      <t>o</t>
    </r>
    <r>
      <rPr>
        <sz val="9"/>
        <color rgb="FF000000"/>
        <rFont val="Times New Roman"/>
        <family val="1"/>
      </rPr>
      <t>y</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</si>
  <si>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….XI</t>
    </r>
    <r>
      <rPr>
        <sz val="9"/>
        <color rgb="FF000000"/>
        <rFont val="Times New Roman"/>
        <family val="1"/>
      </rPr>
      <t xml:space="preserve"> </t>
    </r>
    <r>
      <rPr>
        <sz val="9"/>
        <color rgb="FF000000"/>
        <rFont val="Times New Roman"/>
        <family val="1"/>
      </rPr>
      <t>(</t>
    </r>
    <r>
      <rPr>
        <sz val="9"/>
        <color rgb="FF000000"/>
        <rFont val="Times New Roman"/>
        <family val="1"/>
      </rPr>
      <t>Gi</t>
    </r>
    <r>
      <rPr>
        <sz val="9"/>
        <color rgb="FF000000"/>
        <rFont val="Times New Roman"/>
        <family val="1"/>
      </rPr>
      <t>r</t>
    </r>
    <r>
      <rPr>
        <sz val="9"/>
        <color rgb="FF000000"/>
        <rFont val="Times New Roman"/>
        <family val="1"/>
      </rPr>
      <t>l</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</si>
  <si>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r>
      <rPr>
        <sz val="9"/>
        <color rgb="FF000000"/>
        <rFont val="Times New Roman"/>
        <family val="1"/>
      </rPr>
      <t>I</t>
    </r>
    <r>
      <rPr>
        <sz val="9"/>
        <color rgb="FF000000"/>
        <rFont val="Times New Roman"/>
        <family val="1"/>
      </rPr>
      <t>I</t>
    </r>
    <r>
      <rPr>
        <sz val="9"/>
        <color rgb="FF000000"/>
        <rFont val="Times New Roman"/>
        <family val="1"/>
      </rPr>
      <t xml:space="preserve"> </t>
    </r>
    <r>
      <rPr>
        <sz val="9"/>
        <color rgb="FF000000"/>
        <rFont val="Times New Roman"/>
        <family val="1"/>
      </rPr>
      <t>(</t>
    </r>
    <r>
      <rPr>
        <sz val="9"/>
        <color rgb="FF000000"/>
        <rFont val="Times New Roman"/>
        <family val="1"/>
      </rPr>
      <t>B</t>
    </r>
    <r>
      <rPr>
        <sz val="9"/>
        <color rgb="FF000000"/>
        <rFont val="Times New Roman"/>
        <family val="1"/>
      </rPr>
      <t>o</t>
    </r>
    <r>
      <rPr>
        <sz val="9"/>
        <color rgb="FF000000"/>
        <rFont val="Times New Roman"/>
        <family val="1"/>
      </rPr>
      <t>y</t>
    </r>
    <r>
      <rPr>
        <sz val="9"/>
        <color rgb="FF000000"/>
        <rFont val="Times New Roman"/>
        <family val="1"/>
      </rPr>
      <t>s</t>
    </r>
    <r>
      <rPr>
        <sz val="9"/>
        <color rgb="FF000000"/>
        <rFont val="Times New Roman"/>
        <family val="1"/>
      </rPr>
      <t>)</t>
    </r>
  </si>
  <si>
    <r>
      <rPr>
        <sz val="9"/>
        <color rgb="FF000000"/>
        <rFont val="Times New Roman"/>
        <family val="1"/>
      </rPr>
      <t>C</t>
    </r>
    <r>
      <rPr>
        <sz val="9"/>
        <color rgb="FF000000"/>
        <rFont val="Times New Roman"/>
        <family val="1"/>
      </rPr>
      <t>l</t>
    </r>
    <r>
      <rPr>
        <sz val="9"/>
        <color rgb="FF000000"/>
        <rFont val="Times New Roman"/>
        <family val="1"/>
      </rPr>
      <t>a</t>
    </r>
    <r>
      <rPr>
        <sz val="9"/>
        <color rgb="FF000000"/>
        <rFont val="Times New Roman"/>
        <family val="1"/>
      </rPr>
      <t>s</t>
    </r>
    <r>
      <rPr>
        <sz val="9"/>
        <color rgb="FF000000"/>
        <rFont val="Times New Roman"/>
        <family val="1"/>
      </rPr>
      <t>s</t>
    </r>
    <r>
      <rPr>
        <sz val="9"/>
        <color rgb="FF000000"/>
        <rFont val="Times New Roman"/>
        <family val="1"/>
      </rPr>
      <t>….X</t>
    </r>
    <r>
      <rPr>
        <sz val="9"/>
        <color rgb="FF000000"/>
        <rFont val="Times New Roman"/>
        <family val="1"/>
      </rPr>
      <t>I</t>
    </r>
    <r>
      <rPr>
        <sz val="9"/>
        <color rgb="FF000000"/>
        <rFont val="Times New Roman"/>
        <family val="1"/>
      </rPr>
      <t>I</t>
    </r>
    <r>
      <rPr>
        <sz val="9"/>
        <color rgb="FF000000"/>
        <rFont val="Times New Roman"/>
        <family val="1"/>
      </rPr>
      <t xml:space="preserve"> </t>
    </r>
    <r>
      <rPr>
        <sz val="9"/>
        <color rgb="FF000000"/>
        <rFont val="Times New Roman"/>
        <family val="1"/>
      </rPr>
      <t>(</t>
    </r>
    <r>
      <rPr>
        <sz val="9"/>
        <color rgb="FF000000"/>
        <rFont val="Times New Roman"/>
        <family val="1"/>
      </rPr>
      <t>Gi</t>
    </r>
    <r>
      <rPr>
        <sz val="9"/>
        <color rgb="FF000000"/>
        <rFont val="Times New Roman"/>
        <family val="1"/>
      </rPr>
      <t>r</t>
    </r>
    <r>
      <rPr>
        <sz val="9"/>
        <color rgb="FF000000"/>
        <rFont val="Times New Roman"/>
        <family val="1"/>
      </rPr>
      <t>l</t>
    </r>
    <r>
      <rPr>
        <sz val="9"/>
        <color rgb="FF000000"/>
        <rFont val="Times New Roman"/>
        <family val="1"/>
      </rPr>
      <t>s</t>
    </r>
    <r>
      <rPr>
        <sz val="9"/>
        <color rgb="FF000000"/>
        <rFont val="Times New Roman"/>
        <family val="1"/>
      </rPr>
      <t>)</t>
    </r>
  </si>
  <si>
    <t>vk; @ jktLo ds izLrko</t>
  </si>
  <si>
    <t>jkf'k yk[kksa esa</t>
  </si>
  <si>
    <t>1- 102 ek/;fed f'k{kk</t>
  </si>
  <si>
    <t>1- f'k{kk Qhlss ,oa vU; Qhlss</t>
  </si>
  <si>
    <t>izos'k 'kqYd</t>
  </si>
  <si>
    <t>Vh0lh0 'kqYd</t>
  </si>
  <si>
    <t>2- va'knku ,oa o`frnku ls vk;</t>
  </si>
  <si>
    <t>dqy ;ksx ¼1½</t>
  </si>
  <si>
    <t>1- viz;ksT; lkeku dh uhykeh }kjk vk;</t>
  </si>
  <si>
    <t>2- 'kkyk Hkou ds mi;ksx ysus ij 'kqYd ls vk;</t>
  </si>
  <si>
    <t>3- Nk=o`fr</t>
  </si>
  <si>
    <t>4- vf/kd Hkqxrkuksa dh olwfy;kW ,oa vkWfMV fjdojh</t>
  </si>
  <si>
    <t>5- fo|kFkhZ nq?kZVuk chek</t>
  </si>
  <si>
    <t>dqy fofo/k vk; ¼2½</t>
  </si>
  <si>
    <t>egk;ksx  ¼ 1 $ 2 ½</t>
  </si>
  <si>
    <t>ihbZbZvks dk;kZy; ds vUrxZr Lohd`r inksa dk fooj.k                              izi= &amp; 16</t>
  </si>
  <si>
    <t>ftu dkfeZdksa dk osru ihbZbZvks }kjk vkgfjr fd;k tk jgk gS</t>
  </si>
  <si>
    <t>ihbZbZvks vUrxZr fo|ky; dk uke</t>
  </si>
  <si>
    <t>2202-01-111-01-00</t>
  </si>
  <si>
    <t>2202-01-197-01-02</t>
  </si>
  <si>
    <t>2202-01-197-02-01</t>
  </si>
  <si>
    <t>2202-01-197-14-01</t>
  </si>
  <si>
    <t>osru en esa vkoaVu &amp;</t>
  </si>
  <si>
    <t>O;; vizSy 2020 &amp;</t>
  </si>
  <si>
    <t>O;; ebZ 2020 &amp;</t>
  </si>
  <si>
    <t>O;; twu 2020 &amp;</t>
  </si>
  <si>
    <t>O;; tqykbZ 2020 &amp;</t>
  </si>
  <si>
    <t>o0v0</t>
  </si>
  <si>
    <t>v/;kid @ izcks/kd</t>
  </si>
  <si>
    <t xml:space="preserve">                         izi= &amp; 17</t>
  </si>
  <si>
    <t xml:space="preserve">ihbZbZvks dk;kZy; ds vUrxZr fo|ky;ksa dk ukekadu dh lwpuk   </t>
  </si>
  <si>
    <t>d{kk &amp; 1</t>
  </si>
  <si>
    <t>d{kk &amp; 2</t>
  </si>
  <si>
    <t>d{kk &amp; 3</t>
  </si>
  <si>
    <t>d{kk &amp; 4</t>
  </si>
  <si>
    <t>d{kk &amp; 5</t>
  </si>
  <si>
    <t>d{kk &amp; 6</t>
  </si>
  <si>
    <t>d{kk &amp; 7</t>
  </si>
  <si>
    <t>d{kk &amp; 8</t>
  </si>
  <si>
    <t>B</t>
  </si>
  <si>
    <t>G</t>
  </si>
  <si>
    <t>T</t>
  </si>
  <si>
    <t>jkekfo dk;eiqjkckl</t>
  </si>
  <si>
    <t>jkmizkfo iwj.kuxj</t>
  </si>
  <si>
    <t>jkckmizkfo fpeuiqjk</t>
  </si>
  <si>
    <t>jkizkfo yrkyk</t>
  </si>
  <si>
    <t>jkizkfo Hkksiriqjk</t>
  </si>
  <si>
    <t>jkizkfo [ksMk fugkyiqjk</t>
  </si>
  <si>
    <t>jkizkfo psyjoky</t>
  </si>
  <si>
    <t>jkizkfo MsYMk dh &lt;k.kh</t>
  </si>
  <si>
    <t>jkizkfo Mwxka dh &lt;k.kh</t>
  </si>
  <si>
    <t>08/20 to
03/2021</t>
  </si>
  <si>
    <t>lsokfuo`r gksus okys dkfeZdksa dh lwpuk ¼01-04-2021 ls 31-03-2022 rd½</t>
  </si>
  <si>
    <t>la'kksf/kr vuqeku 2021&amp;22</t>
  </si>
  <si>
    <t>vk; O;;d vuqeku 2022&amp;23</t>
  </si>
  <si>
    <t xml:space="preserve">                                                         izi=&amp;6</t>
  </si>
  <si>
    <t xml:space="preserve">laosru dh x.kuk @ ekax i=                   izi= 07 </t>
  </si>
  <si>
    <t>izi= 14
vk; O;;d vuqeku 2022&amp;23  ,oa la'kksf/kr vuqeku 2021&amp;22</t>
  </si>
  <si>
    <t xml:space="preserve"> jktdh; ljnkj mPp ek/;fed fo|ky; dksViwryh ¼t;iqj½ </t>
  </si>
  <si>
    <t>2- vk; dk fooj.k @ fofo/k</t>
  </si>
  <si>
    <t>ihVhvkbZ</t>
  </si>
</sst>
</file>

<file path=xl/styles.xml><?xml version="1.0" encoding="utf-8"?>
<styleSheet xmlns="http://schemas.openxmlformats.org/spreadsheetml/2006/main">
  <numFmts count="14">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IFMS ID &quot;0"/>
    <numFmt numFmtId="176" formatCode="&quot;IFMS ID : &quot;0"/>
    <numFmt numFmtId="177" formatCode="&quot;L- &quot;\ 0"/>
  </numFmts>
  <fonts count="174">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u/>
      <sz val="16"/>
      <name val="Times New Roman"/>
      <family val="1"/>
    </font>
    <font>
      <b/>
      <sz val="10"/>
      <name val="DevLys 010"/>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sz val="14"/>
      <name val="Times New Roman"/>
      <family val="1"/>
    </font>
    <font>
      <b/>
      <sz val="9"/>
      <name val="Times New Roman"/>
      <family val="1"/>
    </font>
    <font>
      <b/>
      <sz val="18"/>
      <color rgb="FFFF0000"/>
      <name val="DevLys 010"/>
    </font>
    <font>
      <b/>
      <u/>
      <sz val="18"/>
      <color rgb="FF0000CC"/>
      <name val="DevLys 010"/>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b/>
      <i/>
      <u/>
      <sz val="12"/>
      <name val="Times New Roman"/>
      <family val="1"/>
    </font>
    <font>
      <sz val="12"/>
      <name val="Arjun Wide"/>
    </font>
    <font>
      <b/>
      <sz val="16"/>
      <color rgb="FF0000CC"/>
      <name val="Arjun Wide"/>
    </font>
    <font>
      <sz val="12"/>
      <color rgb="FF0000CC"/>
      <name val="Arjun Wide"/>
    </font>
    <font>
      <sz val="10"/>
      <color rgb="FF0000CC"/>
      <name val="Arjun Wide"/>
    </font>
    <font>
      <sz val="13"/>
      <color rgb="FF0000CC"/>
      <name val="Arjun Wide"/>
    </font>
    <font>
      <sz val="10"/>
      <name val="Kruti Dev 010"/>
    </font>
    <font>
      <sz val="12"/>
      <color theme="1"/>
      <name val="Times New Roman"/>
      <family val="1"/>
    </font>
    <font>
      <b/>
      <sz val="12"/>
      <color theme="1"/>
      <name val="Times New Roman"/>
      <family val="1"/>
    </font>
    <font>
      <b/>
      <i/>
      <sz val="14"/>
      <color theme="1"/>
      <name val="Calibri"/>
      <family val="2"/>
      <scheme val="minor"/>
    </font>
    <font>
      <sz val="10"/>
      <name val="Cambria"/>
      <family val="1"/>
      <scheme val="major"/>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sz val="11"/>
      <color rgb="FF0000CC"/>
      <name val="DevLys 010"/>
    </font>
    <font>
      <sz val="12"/>
      <color theme="1"/>
      <name val="DevLys 010"/>
    </font>
    <font>
      <b/>
      <sz val="16"/>
      <color rgb="FF0000CC"/>
      <name val="Cambria"/>
      <family val="1"/>
      <scheme val="major"/>
    </font>
    <font>
      <b/>
      <u/>
      <sz val="12"/>
      <name val="Cambria"/>
      <family val="1"/>
      <scheme val="major"/>
    </font>
    <font>
      <b/>
      <sz val="11"/>
      <color rgb="FF0000FF"/>
      <name val="Cambria"/>
      <family val="1"/>
      <scheme val="major"/>
    </font>
    <font>
      <b/>
      <u/>
      <sz val="18"/>
      <color theme="1"/>
      <name val="DevLys 010"/>
    </font>
    <font>
      <b/>
      <u/>
      <sz val="14"/>
      <name val="Calibri"/>
      <family val="2"/>
      <scheme val="minor"/>
    </font>
    <font>
      <b/>
      <sz val="12"/>
      <color rgb="FF0000CC"/>
      <name val="Cambria"/>
      <family val="1"/>
      <scheme val="major"/>
    </font>
    <font>
      <b/>
      <sz val="11"/>
      <color rgb="FF002060"/>
      <name val="DevLys 010"/>
    </font>
    <font>
      <b/>
      <i/>
      <u/>
      <sz val="24"/>
      <name val="Calibri"/>
      <family val="2"/>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0"/>
      <name val="Arial"/>
      <family val="2"/>
    </font>
    <font>
      <b/>
      <sz val="11"/>
      <color rgb="FF0000FF"/>
      <name val="DevLys 010"/>
    </font>
    <font>
      <sz val="18"/>
      <color theme="1"/>
      <name val="DevLys 010"/>
    </font>
    <font>
      <sz val="10"/>
      <color rgb="FF000000"/>
      <name val="Calibri"/>
      <family val="2"/>
      <charset val="204"/>
    </font>
    <font>
      <sz val="16"/>
      <color theme="1"/>
      <name val="DevLys 010"/>
    </font>
    <font>
      <b/>
      <sz val="14"/>
      <color theme="1"/>
      <name val="DevLys 010"/>
    </font>
    <font>
      <sz val="10"/>
      <color theme="1"/>
      <name val="DevLys 010"/>
    </font>
    <font>
      <sz val="12"/>
      <color theme="1"/>
      <name val="Calibri"/>
      <family val="2"/>
    </font>
    <font>
      <sz val="12"/>
      <color rgb="FF000000"/>
      <name val="DevLys 010"/>
    </font>
    <font>
      <sz val="12"/>
      <color rgb="FF000000"/>
      <name val="Times New Roman"/>
      <family val="1"/>
    </font>
    <font>
      <b/>
      <sz val="18"/>
      <color theme="1"/>
      <name val="DevLys 010"/>
    </font>
    <font>
      <sz val="15"/>
      <color rgb="FF000000"/>
      <name val="DevLys 010"/>
    </font>
    <font>
      <b/>
      <sz val="15"/>
      <color rgb="FF000000"/>
      <name val="DevLys 010"/>
    </font>
    <font>
      <sz val="14"/>
      <color rgb="FF000000"/>
      <name val="Times New Roman"/>
      <family val="1"/>
    </font>
    <font>
      <b/>
      <sz val="14"/>
      <color rgb="FF000000"/>
      <name val="Times New Roman"/>
      <family val="1"/>
    </font>
    <font>
      <sz val="13"/>
      <color rgb="FF000000"/>
      <name val="Calibri"/>
      <family val="2"/>
    </font>
    <font>
      <sz val="14"/>
      <color rgb="FF000000"/>
      <name val="DevLys 010"/>
    </font>
    <font>
      <b/>
      <sz val="14"/>
      <color rgb="FF000000"/>
      <name val="DevLys 010"/>
    </font>
    <font>
      <sz val="11"/>
      <color rgb="FF000000"/>
      <name val="DevLys 010"/>
    </font>
    <font>
      <sz val="15"/>
      <color rgb="FF000000"/>
      <name val="DevLys 010 "/>
    </font>
    <font>
      <b/>
      <sz val="12"/>
      <color rgb="FF000000"/>
      <name val="Times New Roman"/>
      <family val="1"/>
    </font>
    <font>
      <b/>
      <sz val="20"/>
      <color theme="1"/>
      <name val="DevLys 010"/>
    </font>
    <font>
      <sz val="14"/>
      <color rgb="FF000000"/>
      <name val="DevLys 010 "/>
    </font>
    <font>
      <b/>
      <sz val="16"/>
      <color rgb="FF000000"/>
      <name val="Calibri"/>
      <family val="2"/>
    </font>
    <font>
      <b/>
      <sz val="14"/>
      <color rgb="FF000000"/>
      <name val="Calibri"/>
      <family val="2"/>
    </font>
    <font>
      <sz val="14"/>
      <color theme="1"/>
      <name val="Calibri"/>
      <family val="2"/>
      <scheme val="minor"/>
    </font>
    <font>
      <b/>
      <sz val="12"/>
      <color rgb="FF000000"/>
      <name val="DevLys 010"/>
    </font>
    <font>
      <b/>
      <sz val="12"/>
      <color rgb="FF000000"/>
      <name val="Calibri"/>
      <family val="2"/>
    </font>
    <font>
      <u val="double"/>
      <sz val="14"/>
      <color theme="1"/>
      <name val="DevLys 010"/>
    </font>
    <font>
      <sz val="10"/>
      <color rgb="FF000000"/>
      <name val="DevLys 010"/>
    </font>
    <font>
      <sz val="8"/>
      <color rgb="FF000000"/>
      <name val="Calibri"/>
      <family val="2"/>
    </font>
    <font>
      <sz val="14"/>
      <color theme="1"/>
      <name val="Times New Roman"/>
      <family val="1"/>
    </font>
    <font>
      <sz val="11"/>
      <color rgb="FF000000"/>
      <name val="Times New Roman"/>
      <family val="1"/>
    </font>
    <font>
      <b/>
      <sz val="14"/>
      <color theme="1"/>
      <name val="Times New Roman"/>
      <family val="1"/>
    </font>
    <font>
      <b/>
      <sz val="11"/>
      <color rgb="FF000000"/>
      <name val="Times New Roman"/>
      <family val="1"/>
    </font>
    <font>
      <sz val="10"/>
      <color rgb="FF000000"/>
      <name val="Times New Roman"/>
      <family val="1"/>
    </font>
    <font>
      <sz val="11"/>
      <color rgb="FF000000"/>
      <name val="Calibri"/>
      <family val="2"/>
      <scheme val="minor"/>
    </font>
    <font>
      <b/>
      <sz val="11"/>
      <color theme="1"/>
      <name val="Times New Roman"/>
      <family val="1"/>
    </font>
    <font>
      <b/>
      <sz val="14"/>
      <color theme="1"/>
      <name val="Century Schoolbook"/>
      <family val="1"/>
    </font>
    <font>
      <b/>
      <sz val="13"/>
      <color rgb="FF000000"/>
      <name val="DevLys 010"/>
    </font>
    <font>
      <b/>
      <sz val="13"/>
      <color rgb="FF000000"/>
      <name val="Times New Roman"/>
      <family val="1"/>
    </font>
    <font>
      <sz val="15"/>
      <color rgb="FF000000"/>
      <name val="Calibri"/>
      <family val="2"/>
    </font>
    <font>
      <b/>
      <sz val="16"/>
      <color theme="1"/>
      <name val="Times New Roman"/>
      <family val="1"/>
    </font>
    <font>
      <sz val="13"/>
      <color rgb="FF000000"/>
      <name val="DevLys 010"/>
    </font>
    <font>
      <sz val="9"/>
      <color rgb="FF000000"/>
      <name val="Times New Roman"/>
      <family val="1"/>
    </font>
    <font>
      <b/>
      <sz val="11"/>
      <color rgb="FF000000"/>
      <name val="Calibri"/>
      <family val="2"/>
      <charset val="204"/>
    </font>
    <font>
      <b/>
      <sz val="11"/>
      <color rgb="FF000000"/>
      <name val="DevLys 010"/>
    </font>
    <font>
      <sz val="14"/>
      <color rgb="FF000000"/>
      <name val="Calibri"/>
      <family val="2"/>
      <scheme val="minor"/>
    </font>
    <font>
      <sz val="13"/>
      <color rgb="FF000000"/>
      <name val="Calibri"/>
      <family val="2"/>
      <charset val="204"/>
    </font>
    <font>
      <b/>
      <sz val="16"/>
      <color rgb="FF000000"/>
      <name val="DevLys 010"/>
    </font>
  </fonts>
  <fills count="1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s>
  <borders count="55">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2060"/>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rgb="FF000000"/>
      </bottom>
      <diagonal/>
    </border>
    <border>
      <left style="thin">
        <color auto="1"/>
      </left>
      <right/>
      <top/>
      <bottom/>
      <diagonal/>
    </border>
  </borders>
  <cellStyleXfs count="2">
    <xf numFmtId="0" fontId="0" fillId="0" borderId="0"/>
    <xf numFmtId="0" fontId="124" fillId="0" borderId="0">
      <protection locked="0"/>
    </xf>
  </cellStyleXfs>
  <cellXfs count="780">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5"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8"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19" xfId="0" applyFont="1" applyFill="1" applyBorder="1" applyAlignment="1">
      <alignment horizontal="center" vertical="center" wrapText="1"/>
    </xf>
    <xf numFmtId="0" fontId="2" fillId="0" borderId="8" xfId="0" applyFont="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39"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7"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7" fillId="0" borderId="8" xfId="0" applyFont="1" applyFill="1" applyBorder="1" applyAlignment="1">
      <alignment horizontal="center" vertical="center" shrinkToFit="1"/>
    </xf>
    <xf numFmtId="0" fontId="27" fillId="0" borderId="8" xfId="0" applyFont="1" applyFill="1" applyBorder="1" applyAlignment="1">
      <alignment horizontal="center" vertical="center"/>
    </xf>
    <xf numFmtId="1" fontId="27"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0" fillId="0" borderId="0" xfId="0" applyFont="1" applyBorder="1" applyAlignment="1">
      <alignment vertical="center"/>
    </xf>
    <xf numFmtId="0" fontId="6" fillId="0" borderId="0" xfId="0" applyFont="1" applyAlignment="1">
      <alignment vertical="center"/>
    </xf>
    <xf numFmtId="0" fontId="6" fillId="0" borderId="0" xfId="0" applyFont="1"/>
    <xf numFmtId="0" fontId="41" fillId="0" borderId="0" xfId="0" applyFont="1" applyAlignment="1">
      <alignment horizontal="center"/>
    </xf>
    <xf numFmtId="0" fontId="42" fillId="2" borderId="0" xfId="0" applyFont="1" applyFill="1" applyProtection="1">
      <protection locked="0"/>
    </xf>
    <xf numFmtId="0" fontId="30" fillId="2" borderId="0" xfId="0" applyFont="1" applyFill="1" applyAlignment="1" applyProtection="1">
      <alignment horizontal="left" vertical="center"/>
      <protection locked="0"/>
    </xf>
    <xf numFmtId="0" fontId="30"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4"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42" fillId="2" borderId="0" xfId="0" applyFont="1" applyFill="1"/>
    <xf numFmtId="0" fontId="42" fillId="2" borderId="0" xfId="0" applyFont="1" applyFill="1" applyAlignment="1" applyProtection="1">
      <alignment vertical="center"/>
    </xf>
    <xf numFmtId="0" fontId="42" fillId="2" borderId="0" xfId="0" applyFont="1" applyFill="1" applyAlignment="1" applyProtection="1">
      <alignment horizontal="center" vertical="center"/>
    </xf>
    <xf numFmtId="165" fontId="48" fillId="2" borderId="0" xfId="0" applyNumberFormat="1" applyFont="1" applyFill="1" applyAlignment="1" applyProtection="1">
      <alignment horizontal="center" vertical="center" shrinkToFit="1"/>
    </xf>
    <xf numFmtId="0" fontId="30"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3" fillId="2" borderId="0" xfId="0" applyFont="1" applyFill="1" applyAlignment="1" applyProtection="1">
      <alignment horizontal="center"/>
    </xf>
    <xf numFmtId="0" fontId="32" fillId="2" borderId="19" xfId="0" applyFont="1" applyFill="1" applyBorder="1" applyAlignment="1" applyProtection="1">
      <alignment horizontal="center" vertical="center" wrapText="1"/>
    </xf>
    <xf numFmtId="0" fontId="32" fillId="2" borderId="18"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164" fontId="31" fillId="2" borderId="8" xfId="0" applyNumberFormat="1" applyFont="1" applyFill="1" applyBorder="1" applyAlignment="1" applyProtection="1">
      <alignment horizontal="center" vertical="center" shrinkToFit="1"/>
    </xf>
    <xf numFmtId="0" fontId="31" fillId="2" borderId="8" xfId="0" applyFont="1" applyFill="1" applyBorder="1" applyAlignment="1" applyProtection="1">
      <alignment horizontal="center" vertical="center" shrinkToFit="1"/>
    </xf>
    <xf numFmtId="1" fontId="31" fillId="6" borderId="2" xfId="0" applyNumberFormat="1" applyFont="1" applyFill="1" applyBorder="1" applyAlignment="1" applyProtection="1">
      <alignment horizontal="right" vertical="center" shrinkToFit="1"/>
    </xf>
    <xf numFmtId="0" fontId="31" fillId="6" borderId="14" xfId="0" applyFont="1" applyFill="1" applyBorder="1" applyAlignment="1" applyProtection="1">
      <alignment horizontal="right" vertical="center" indent="1"/>
    </xf>
    <xf numFmtId="0" fontId="24" fillId="6" borderId="8" xfId="0" applyFont="1" applyFill="1" applyBorder="1" applyAlignment="1" applyProtection="1">
      <alignment horizontal="center" vertical="center" shrinkToFit="1"/>
    </xf>
    <xf numFmtId="0" fontId="31" fillId="6" borderId="8" xfId="0" applyFont="1" applyFill="1" applyBorder="1" applyAlignment="1" applyProtection="1">
      <alignment horizontal="center" vertical="center" shrinkToFit="1"/>
    </xf>
    <xf numFmtId="0" fontId="24" fillId="6" borderId="8" xfId="0" applyFont="1" applyFill="1" applyBorder="1" applyAlignment="1" applyProtection="1">
      <alignment vertical="center" shrinkToFit="1"/>
    </xf>
    <xf numFmtId="0" fontId="31" fillId="6" borderId="8" xfId="0" applyFont="1" applyFill="1" applyBorder="1" applyAlignment="1" applyProtection="1">
      <alignment vertical="center" shrinkToFit="1"/>
    </xf>
    <xf numFmtId="0" fontId="24" fillId="2" borderId="8" xfId="0" applyFont="1" applyFill="1" applyBorder="1" applyAlignment="1" applyProtection="1">
      <alignment horizontal="right" vertical="center" shrinkToFit="1"/>
    </xf>
    <xf numFmtId="0" fontId="31" fillId="2" borderId="8" xfId="0" applyFont="1" applyFill="1" applyBorder="1" applyAlignment="1" applyProtection="1">
      <alignment vertical="center" shrinkToFit="1"/>
    </xf>
    <xf numFmtId="173" fontId="31"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4" fillId="2" borderId="8" xfId="0" applyFont="1" applyFill="1" applyBorder="1" applyAlignment="1">
      <alignment horizontal="center" vertical="center" wrapText="1"/>
    </xf>
    <xf numFmtId="0" fontId="31" fillId="2" borderId="8" xfId="0" applyFont="1" applyFill="1" applyBorder="1" applyAlignment="1">
      <alignment horizontal="center" vertical="center"/>
    </xf>
    <xf numFmtId="0" fontId="17" fillId="2" borderId="0" xfId="0" applyFont="1" applyFill="1"/>
    <xf numFmtId="0" fontId="34" fillId="2" borderId="8" xfId="0" applyFont="1" applyFill="1" applyBorder="1" applyAlignment="1" applyProtection="1">
      <alignment horizontal="center" vertical="center" wrapText="1"/>
      <protection locked="0"/>
    </xf>
    <xf numFmtId="0" fontId="42" fillId="0"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1"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1"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2" fillId="2" borderId="8" xfId="0" applyFont="1" applyFill="1" applyBorder="1" applyAlignment="1">
      <alignment horizontal="left" vertical="center" shrinkToFit="1"/>
    </xf>
    <xf numFmtId="0" fontId="33" fillId="2" borderId="0" xfId="0" applyFont="1" applyFill="1" applyBorder="1" applyAlignment="1" applyProtection="1">
      <alignment horizontal="center"/>
    </xf>
    <xf numFmtId="0" fontId="24" fillId="2" borderId="0" xfId="0" applyFont="1" applyFill="1" applyBorder="1" applyAlignment="1" applyProtection="1">
      <alignment horizontal="center" vertical="center" shrinkToFit="1"/>
    </xf>
    <xf numFmtId="0" fontId="31" fillId="6" borderId="0" xfId="0" applyFont="1" applyFill="1" applyBorder="1" applyAlignment="1" applyProtection="1">
      <alignment horizontal="center" vertical="center" shrinkToFit="1"/>
    </xf>
    <xf numFmtId="0" fontId="24" fillId="6" borderId="0" xfId="0" applyFont="1" applyFill="1" applyBorder="1" applyAlignment="1" applyProtection="1">
      <alignment vertical="center" shrinkToFit="1"/>
    </xf>
    <xf numFmtId="0" fontId="31" fillId="6" borderId="0" xfId="0" applyFont="1" applyFill="1" applyBorder="1" applyAlignment="1" applyProtection="1">
      <alignment vertical="center" shrinkToFit="1"/>
    </xf>
    <xf numFmtId="0" fontId="31" fillId="2" borderId="0" xfId="0" applyFont="1" applyFill="1" applyBorder="1" applyAlignment="1" applyProtection="1">
      <alignment vertical="center" shrinkToFit="1"/>
    </xf>
    <xf numFmtId="0" fontId="31" fillId="2" borderId="0" xfId="0" applyFont="1" applyFill="1" applyBorder="1" applyAlignment="1" applyProtection="1">
      <alignment horizontal="center" vertical="center" shrinkToFit="1"/>
    </xf>
    <xf numFmtId="0" fontId="53" fillId="6" borderId="8" xfId="0" applyFont="1" applyFill="1" applyBorder="1" applyAlignment="1" applyProtection="1">
      <alignment horizontal="center" vertical="center" shrinkToFit="1"/>
    </xf>
    <xf numFmtId="0" fontId="7" fillId="6" borderId="8" xfId="0" applyFont="1" applyFill="1" applyBorder="1" applyAlignment="1" applyProtection="1">
      <alignment horizontal="center" vertical="center" shrinkToFit="1"/>
    </xf>
    <xf numFmtId="0" fontId="55" fillId="2" borderId="8"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0" fillId="5" borderId="0" xfId="0" applyFill="1" applyAlignment="1">
      <alignment horizontal="left" vertical="center"/>
    </xf>
    <xf numFmtId="0" fontId="24" fillId="0" borderId="0" xfId="0" applyFont="1" applyFill="1" applyBorder="1" applyAlignment="1" applyProtection="1">
      <alignment vertical="center" shrinkToFit="1"/>
    </xf>
    <xf numFmtId="0" fontId="2" fillId="0" borderId="0" xfId="0" applyFont="1" applyFill="1" applyAlignment="1">
      <alignment horizontal="center"/>
    </xf>
    <xf numFmtId="0" fontId="46" fillId="2" borderId="8" xfId="0" applyFont="1" applyFill="1" applyBorder="1" applyAlignment="1">
      <alignment horizontal="center" vertical="center" wrapText="1"/>
    </xf>
    <xf numFmtId="0" fontId="42" fillId="2" borderId="0" xfId="0" applyFont="1" applyFill="1" applyAlignment="1">
      <alignment vertical="center"/>
    </xf>
    <xf numFmtId="0" fontId="17" fillId="2" borderId="8" xfId="0" applyFont="1" applyFill="1" applyBorder="1" applyAlignment="1">
      <alignment horizontal="center" vertical="center"/>
    </xf>
    <xf numFmtId="0" fontId="57" fillId="2" borderId="18" xfId="0" applyFont="1" applyFill="1" applyBorder="1" applyAlignment="1">
      <alignment horizontal="center" vertical="center" textRotation="90" wrapText="1"/>
    </xf>
    <xf numFmtId="0" fontId="57" fillId="2" borderId="8" xfId="0" applyFont="1" applyFill="1" applyBorder="1" applyAlignment="1">
      <alignment vertical="center"/>
    </xf>
    <xf numFmtId="0" fontId="19" fillId="2" borderId="8" xfId="0" applyFont="1" applyFill="1" applyBorder="1" applyAlignment="1">
      <alignment horizontal="center" vertical="center"/>
    </xf>
    <xf numFmtId="0" fontId="62" fillId="0" borderId="0" xfId="0" applyFont="1"/>
    <xf numFmtId="0" fontId="65" fillId="2" borderId="8" xfId="0" applyFont="1" applyFill="1" applyBorder="1" applyAlignment="1">
      <alignment horizontal="center" vertical="center"/>
    </xf>
    <xf numFmtId="0" fontId="25" fillId="2" borderId="0" xfId="0" applyFont="1" applyFill="1" applyAlignment="1">
      <alignment horizontal="center" vertical="top" wrapText="1"/>
    </xf>
    <xf numFmtId="0" fontId="42" fillId="0" borderId="0" xfId="0" applyFont="1" applyFill="1" applyAlignment="1">
      <alignment vertical="center"/>
    </xf>
    <xf numFmtId="0" fontId="70" fillId="0" borderId="0" xfId="0" applyFont="1" applyFill="1" applyAlignment="1">
      <alignment vertical="center"/>
    </xf>
    <xf numFmtId="0" fontId="68" fillId="0" borderId="0" xfId="0" applyFont="1" applyFill="1" applyAlignment="1">
      <alignment horizontal="center" vertical="center"/>
    </xf>
    <xf numFmtId="0" fontId="71" fillId="0" borderId="0" xfId="0" applyFont="1" applyFill="1" applyAlignment="1">
      <alignment horizontal="center" vertical="center"/>
    </xf>
    <xf numFmtId="0" fontId="69" fillId="0" borderId="0" xfId="0" applyFont="1" applyFill="1" applyAlignment="1">
      <alignment vertical="center" wrapText="1"/>
    </xf>
    <xf numFmtId="0" fontId="69" fillId="0" borderId="0" xfId="0" applyFont="1" applyFill="1" applyAlignment="1">
      <alignment vertical="center"/>
    </xf>
    <xf numFmtId="0" fontId="55" fillId="2" borderId="14" xfId="0" applyFont="1" applyFill="1" applyBorder="1" applyAlignment="1">
      <alignment horizontal="right" vertical="center"/>
    </xf>
    <xf numFmtId="0" fontId="56" fillId="2" borderId="8" xfId="0" applyFont="1" applyFill="1" applyBorder="1" applyAlignment="1">
      <alignment horizontal="center" vertical="center"/>
    </xf>
    <xf numFmtId="0" fontId="55" fillId="2" borderId="8" xfId="0" applyFont="1" applyFill="1" applyBorder="1" applyAlignment="1">
      <alignment horizontal="center" vertical="center"/>
    </xf>
    <xf numFmtId="0" fontId="72" fillId="2" borderId="0" xfId="0" applyFont="1" applyFill="1" applyAlignment="1">
      <alignment vertical="center"/>
    </xf>
    <xf numFmtId="0" fontId="67" fillId="2" borderId="0" xfId="0" applyFont="1" applyFill="1" applyAlignment="1">
      <alignment vertical="center"/>
    </xf>
    <xf numFmtId="0" fontId="29" fillId="0" borderId="0" xfId="0" applyFont="1"/>
    <xf numFmtId="0" fontId="29" fillId="2" borderId="0" xfId="0" applyFont="1" applyFill="1"/>
    <xf numFmtId="0" fontId="29" fillId="2" borderId="0" xfId="0" applyFont="1" applyFill="1" applyAlignment="1">
      <alignment horizontal="right"/>
    </xf>
    <xf numFmtId="0" fontId="29" fillId="2" borderId="0" xfId="0" applyFont="1" applyFill="1" applyAlignment="1">
      <alignment horizontal="center" vertical="top"/>
    </xf>
    <xf numFmtId="0" fontId="29" fillId="2" borderId="0" xfId="0" applyFont="1" applyFill="1" applyAlignment="1">
      <alignment horizontal="left" wrapText="1"/>
    </xf>
    <xf numFmtId="0" fontId="0" fillId="0" borderId="0" xfId="0"/>
    <xf numFmtId="0" fontId="25" fillId="0" borderId="8" xfId="0" applyFont="1" applyBorder="1" applyAlignment="1">
      <alignment horizontal="center" vertical="center" wrapText="1"/>
    </xf>
    <xf numFmtId="0" fontId="50" fillId="0" borderId="8" xfId="0" applyFont="1" applyBorder="1" applyAlignment="1">
      <alignment horizontal="center" vertical="center" wrapText="1"/>
    </xf>
    <xf numFmtId="0" fontId="0" fillId="0" borderId="8" xfId="0" applyBorder="1" applyAlignment="1">
      <alignment horizontal="center" vertical="center"/>
    </xf>
    <xf numFmtId="0" fontId="74" fillId="0" borderId="8" xfId="0" applyFont="1" applyBorder="1" applyAlignment="1">
      <alignment horizontal="center" vertical="center"/>
    </xf>
    <xf numFmtId="0" fontId="73" fillId="0" borderId="8" xfId="0" applyFont="1" applyBorder="1" applyAlignment="1">
      <alignment horizontal="center" vertical="center"/>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81" fillId="5" borderId="8" xfId="0" applyFont="1" applyFill="1" applyBorder="1" applyAlignment="1">
      <alignment horizontal="center" vertical="center" shrinkToFit="1"/>
    </xf>
    <xf numFmtId="0" fontId="81" fillId="3" borderId="8" xfId="0" applyFont="1" applyFill="1" applyBorder="1" applyAlignment="1">
      <alignment horizontal="center" vertical="center"/>
    </xf>
    <xf numFmtId="0" fontId="81" fillId="3" borderId="9" xfId="0" applyFont="1" applyFill="1" applyBorder="1" applyAlignment="1">
      <alignment horizontal="center" vertical="center"/>
    </xf>
    <xf numFmtId="0" fontId="81" fillId="3" borderId="8" xfId="0" applyFont="1" applyFill="1" applyBorder="1" applyAlignment="1">
      <alignment horizontal="center" vertical="center" shrinkToFit="1"/>
    </xf>
    <xf numFmtId="0" fontId="81" fillId="2" borderId="8" xfId="0" applyFont="1" applyFill="1" applyBorder="1" applyAlignment="1">
      <alignment horizontal="center" vertical="center" shrinkToFit="1"/>
    </xf>
    <xf numFmtId="0" fontId="81" fillId="3" borderId="9" xfId="0" applyFont="1" applyFill="1" applyBorder="1" applyAlignment="1">
      <alignment horizontal="center" vertical="center" shrinkToFit="1"/>
    </xf>
    <xf numFmtId="0" fontId="81" fillId="3" borderId="11" xfId="0" applyFont="1" applyFill="1" applyBorder="1" applyAlignment="1">
      <alignment horizontal="center" vertical="center" shrinkToFit="1"/>
    </xf>
    <xf numFmtId="0" fontId="81" fillId="3" borderId="12" xfId="0" applyFont="1" applyFill="1" applyBorder="1" applyAlignment="1">
      <alignment horizontal="center" vertical="center" shrinkToFit="1"/>
    </xf>
    <xf numFmtId="0" fontId="55" fillId="2" borderId="8" xfId="0" applyFont="1" applyFill="1" applyBorder="1" applyAlignment="1">
      <alignment horizontal="center" vertical="center" shrinkToFit="1"/>
    </xf>
    <xf numFmtId="0" fontId="55" fillId="2" borderId="9" xfId="0" applyFont="1" applyFill="1" applyBorder="1" applyAlignment="1">
      <alignment horizontal="center" vertical="center" shrinkToFit="1"/>
    </xf>
    <xf numFmtId="0" fontId="82" fillId="3" borderId="8" xfId="0" applyFont="1" applyFill="1" applyBorder="1" applyAlignment="1">
      <alignment horizontal="center" vertical="center" shrinkToFit="1"/>
    </xf>
    <xf numFmtId="0" fontId="82" fillId="3" borderId="9" xfId="0" applyFont="1" applyFill="1" applyBorder="1" applyAlignment="1">
      <alignment horizontal="center" vertical="center" shrinkToFit="1"/>
    </xf>
    <xf numFmtId="0" fontId="82" fillId="2" borderId="8" xfId="0" applyFont="1" applyFill="1" applyBorder="1" applyAlignment="1">
      <alignment horizontal="center" vertical="center" wrapText="1"/>
    </xf>
    <xf numFmtId="0" fontId="82" fillId="2" borderId="8" xfId="0" applyFont="1" applyFill="1" applyBorder="1" applyAlignment="1" applyProtection="1">
      <alignment horizontal="center" vertical="center"/>
      <protection locked="0"/>
    </xf>
    <xf numFmtId="0" fontId="82" fillId="2" borderId="8" xfId="0" applyFont="1" applyFill="1" applyBorder="1" applyAlignment="1">
      <alignment horizontal="center" vertical="center" shrinkToFit="1"/>
    </xf>
    <xf numFmtId="0" fontId="83" fillId="3" borderId="8" xfId="0" applyFont="1" applyFill="1" applyBorder="1" applyAlignment="1">
      <alignment horizontal="center" vertical="center" wrapText="1"/>
    </xf>
    <xf numFmtId="0" fontId="82" fillId="5" borderId="8" xfId="0" applyFont="1" applyFill="1" applyBorder="1" applyAlignment="1">
      <alignment horizontal="center" vertical="center" wrapText="1"/>
    </xf>
    <xf numFmtId="0" fontId="84" fillId="3" borderId="11" xfId="0" applyFont="1" applyFill="1" applyBorder="1" applyAlignment="1">
      <alignment horizontal="center" vertical="center" wrapText="1"/>
    </xf>
    <xf numFmtId="0" fontId="85" fillId="3" borderId="11" xfId="0" applyFont="1" applyFill="1" applyBorder="1" applyAlignment="1">
      <alignment horizontal="center" vertical="center" wrapText="1"/>
    </xf>
    <xf numFmtId="0" fontId="85" fillId="3" borderId="12" xfId="0" applyFont="1" applyFill="1" applyBorder="1" applyAlignment="1">
      <alignment horizontal="center" vertical="center" wrapText="1"/>
    </xf>
    <xf numFmtId="0" fontId="82" fillId="5" borderId="9" xfId="0" applyFont="1" applyFill="1" applyBorder="1" applyAlignment="1">
      <alignment horizontal="center" vertical="center" wrapText="1"/>
    </xf>
    <xf numFmtId="0" fontId="86"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6" fillId="0" borderId="8" xfId="0" applyNumberFormat="1" applyFont="1" applyBorder="1" applyAlignment="1">
      <alignment horizontal="center" vertical="center" shrinkToFit="1"/>
    </xf>
    <xf numFmtId="0" fontId="55" fillId="0" borderId="8" xfId="0" applyFont="1" applyBorder="1" applyAlignment="1">
      <alignment horizontal="center" vertical="center" shrinkToFit="1"/>
    </xf>
    <xf numFmtId="1" fontId="55"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4"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58" fillId="0" borderId="8" xfId="0" applyFont="1" applyBorder="1" applyAlignment="1">
      <alignment horizontal="left" vertical="center" wrapText="1"/>
    </xf>
    <xf numFmtId="0" fontId="58" fillId="2" borderId="8" xfId="0" applyFont="1" applyFill="1" applyBorder="1" applyAlignment="1">
      <alignment horizontal="left" vertical="center" shrinkToFit="1"/>
    </xf>
    <xf numFmtId="0" fontId="33"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55" fillId="0" borderId="8" xfId="0" applyFont="1" applyBorder="1" applyAlignment="1">
      <alignment horizontal="center" vertical="center"/>
    </xf>
    <xf numFmtId="0" fontId="89"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58" fillId="5" borderId="8" xfId="0" applyFont="1" applyFill="1" applyBorder="1" applyAlignment="1">
      <alignment horizontal="left" vertical="center" wrapText="1"/>
    </xf>
    <xf numFmtId="0" fontId="33" fillId="5" borderId="8" xfId="0" applyFont="1" applyFill="1" applyBorder="1" applyAlignment="1">
      <alignment horizontal="center" vertical="center" wrapText="1"/>
    </xf>
    <xf numFmtId="0" fontId="90" fillId="5" borderId="8" xfId="0" applyFont="1" applyFill="1" applyBorder="1" applyAlignment="1">
      <alignment horizontal="center" vertical="center"/>
    </xf>
    <xf numFmtId="0" fontId="31" fillId="2" borderId="8" xfId="0" applyFont="1" applyFill="1" applyBorder="1" applyAlignment="1" applyProtection="1">
      <alignment horizontal="center" vertical="center" wrapText="1"/>
      <protection locked="0"/>
    </xf>
    <xf numFmtId="0" fontId="44" fillId="2" borderId="8" xfId="0" applyFont="1" applyFill="1" applyBorder="1" applyAlignment="1" applyProtection="1">
      <alignment horizontal="center" vertical="center" wrapText="1"/>
      <protection locked="0"/>
    </xf>
    <xf numFmtId="0" fontId="31" fillId="2" borderId="21" xfId="0" applyFont="1" applyFill="1" applyBorder="1" applyAlignment="1" applyProtection="1">
      <alignment vertical="center"/>
    </xf>
    <xf numFmtId="0" fontId="61" fillId="2" borderId="8" xfId="0" applyFont="1" applyFill="1" applyBorder="1" applyAlignment="1" applyProtection="1">
      <alignment horizontal="center" vertical="center" wrapText="1"/>
    </xf>
    <xf numFmtId="0" fontId="27" fillId="2"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88" fillId="0" borderId="8" xfId="0" applyFont="1" applyBorder="1" applyAlignment="1">
      <alignment horizontal="center" vertical="center"/>
    </xf>
    <xf numFmtId="0" fontId="88" fillId="0" borderId="0" xfId="0" applyFont="1"/>
    <xf numFmtId="0" fontId="27" fillId="0" borderId="0" xfId="0" applyFont="1" applyFill="1"/>
    <xf numFmtId="0" fontId="92" fillId="2" borderId="8" xfId="0" applyFont="1" applyFill="1" applyBorder="1" applyAlignment="1" applyProtection="1">
      <alignment horizontal="center" vertical="center" shrinkToFit="1"/>
    </xf>
    <xf numFmtId="0" fontId="33" fillId="2" borderId="8" xfId="0" applyFont="1" applyFill="1" applyBorder="1" applyAlignment="1" applyProtection="1">
      <alignment horizontal="left" vertical="center" shrinkToFit="1"/>
    </xf>
    <xf numFmtId="0" fontId="58" fillId="2" borderId="8" xfId="0" applyNumberFormat="1" applyFont="1" applyFill="1" applyBorder="1" applyAlignment="1" applyProtection="1">
      <alignment horizontal="center" vertical="center" shrinkToFit="1"/>
    </xf>
    <xf numFmtId="1" fontId="92" fillId="2" borderId="8" xfId="0" applyNumberFormat="1" applyFont="1" applyFill="1" applyBorder="1" applyAlignment="1" applyProtection="1">
      <alignment horizontal="center" vertical="center" shrinkToFit="1"/>
    </xf>
    <xf numFmtId="0" fontId="58" fillId="2" borderId="8" xfId="0" applyFont="1" applyFill="1" applyBorder="1" applyAlignment="1" applyProtection="1">
      <alignment horizontal="left" vertical="center" shrinkToFit="1"/>
    </xf>
    <xf numFmtId="0" fontId="92" fillId="2" borderId="8" xfId="0" applyNumberFormat="1" applyFont="1" applyFill="1" applyBorder="1" applyAlignment="1" applyProtection="1">
      <alignment horizontal="center" vertical="center" shrinkToFit="1"/>
    </xf>
    <xf numFmtId="0" fontId="34" fillId="2" borderId="8" xfId="0" applyFont="1" applyFill="1" applyBorder="1" applyAlignment="1" applyProtection="1">
      <alignment horizontal="center" vertical="center" shrinkToFit="1"/>
    </xf>
    <xf numFmtId="0" fontId="34" fillId="2" borderId="8" xfId="0" applyNumberFormat="1" applyFont="1" applyFill="1" applyBorder="1" applyAlignment="1" applyProtection="1">
      <alignment horizontal="center" vertical="center" shrinkToFit="1"/>
    </xf>
    <xf numFmtId="0" fontId="93" fillId="2" borderId="8" xfId="0" applyFont="1" applyFill="1" applyBorder="1" applyAlignment="1" applyProtection="1">
      <alignment horizontal="left" vertical="center" shrinkToFit="1"/>
    </xf>
    <xf numFmtId="0" fontId="91" fillId="6" borderId="2" xfId="0" applyFont="1" applyFill="1" applyBorder="1" applyAlignment="1" applyProtection="1">
      <alignment horizontal="right" vertical="center"/>
    </xf>
    <xf numFmtId="0" fontId="91" fillId="6" borderId="14" xfId="0" applyFont="1" applyFill="1" applyBorder="1" applyAlignment="1" applyProtection="1">
      <alignment horizontal="right" vertical="center"/>
    </xf>
    <xf numFmtId="0" fontId="91" fillId="6" borderId="8" xfId="0" applyFont="1" applyFill="1" applyBorder="1" applyAlignment="1" applyProtection="1">
      <alignment horizontal="right" vertical="center" indent="1"/>
    </xf>
    <xf numFmtId="0" fontId="76" fillId="2" borderId="2" xfId="0" applyFont="1" applyFill="1" applyBorder="1" applyAlignment="1" applyProtection="1">
      <alignment horizontal="right" vertical="center"/>
    </xf>
    <xf numFmtId="0" fontId="76" fillId="2" borderId="2" xfId="0" applyFont="1" applyFill="1" applyBorder="1" applyProtection="1"/>
    <xf numFmtId="0" fontId="94" fillId="2" borderId="2" xfId="0" applyFont="1" applyFill="1" applyBorder="1" applyAlignment="1" applyProtection="1">
      <alignment horizontal="right" vertical="center"/>
    </xf>
    <xf numFmtId="169" fontId="76" fillId="2" borderId="2" xfId="0" applyNumberFormat="1" applyFont="1" applyFill="1" applyBorder="1" applyAlignment="1" applyProtection="1">
      <alignment horizontal="right" vertical="center"/>
    </xf>
    <xf numFmtId="169" fontId="76" fillId="2" borderId="14" xfId="0" applyNumberFormat="1" applyFont="1" applyFill="1" applyBorder="1" applyAlignment="1" applyProtection="1">
      <alignment horizontal="right" vertical="center"/>
    </xf>
    <xf numFmtId="0" fontId="76" fillId="2" borderId="14" xfId="0" applyFont="1" applyFill="1" applyBorder="1" applyAlignment="1" applyProtection="1">
      <alignment horizontal="right" vertical="center"/>
    </xf>
    <xf numFmtId="171" fontId="76" fillId="2" borderId="2" xfId="0" applyNumberFormat="1" applyFont="1" applyFill="1" applyBorder="1" applyAlignment="1" applyProtection="1">
      <alignment horizontal="right" vertical="center"/>
    </xf>
    <xf numFmtId="171" fontId="76" fillId="2" borderId="14" xfId="0" applyNumberFormat="1" applyFont="1" applyFill="1" applyBorder="1" applyAlignment="1" applyProtection="1">
      <alignment horizontal="right" vertical="center"/>
    </xf>
    <xf numFmtId="0" fontId="76" fillId="2" borderId="2" xfId="0" applyNumberFormat="1" applyFont="1" applyFill="1" applyBorder="1" applyAlignment="1" applyProtection="1">
      <alignment horizontal="right" vertical="center"/>
    </xf>
    <xf numFmtId="172" fontId="76" fillId="2" borderId="14" xfId="0" applyNumberFormat="1" applyFont="1" applyFill="1" applyBorder="1" applyAlignment="1" applyProtection="1">
      <alignment horizontal="right" vertical="center"/>
    </xf>
    <xf numFmtId="0" fontId="81" fillId="6" borderId="8" xfId="0" applyFont="1" applyFill="1" applyBorder="1" applyAlignment="1" applyProtection="1">
      <alignment horizontal="center" vertical="center" shrinkToFit="1"/>
    </xf>
    <xf numFmtId="0" fontId="55" fillId="6" borderId="8" xfId="0" applyFont="1" applyFill="1" applyBorder="1" applyAlignment="1" applyProtection="1">
      <alignment horizontal="center" vertical="center" shrinkToFit="1"/>
    </xf>
    <xf numFmtId="0" fontId="55" fillId="2" borderId="8" xfId="0" applyFont="1" applyFill="1" applyBorder="1" applyAlignment="1" applyProtection="1">
      <alignment vertical="center" shrinkToFit="1"/>
    </xf>
    <xf numFmtId="1" fontId="55" fillId="7" borderId="8" xfId="0" applyNumberFormat="1" applyFont="1" applyFill="1" applyBorder="1" applyAlignment="1" applyProtection="1">
      <alignment horizontal="center" vertical="center"/>
    </xf>
    <xf numFmtId="0" fontId="55" fillId="2" borderId="8" xfId="0" applyFont="1" applyFill="1" applyBorder="1" applyAlignment="1" applyProtection="1">
      <alignment horizontal="center" vertical="center" shrinkToFit="1"/>
    </xf>
    <xf numFmtId="0" fontId="55" fillId="2" borderId="8" xfId="0" applyNumberFormat="1" applyFont="1" applyFill="1" applyBorder="1" applyAlignment="1" applyProtection="1">
      <alignment horizontal="center" vertical="center" shrinkToFit="1"/>
    </xf>
    <xf numFmtId="0" fontId="55" fillId="2" borderId="8" xfId="0" applyFont="1" applyFill="1" applyBorder="1" applyAlignment="1" applyProtection="1">
      <alignment horizontal="center" vertical="center"/>
    </xf>
    <xf numFmtId="0" fontId="91" fillId="6" borderId="14" xfId="0" applyFont="1" applyFill="1" applyBorder="1" applyAlignment="1" applyProtection="1">
      <alignment horizontal="right" vertical="center" indent="1"/>
    </xf>
    <xf numFmtId="0" fontId="31" fillId="0" borderId="8" xfId="0" applyFont="1" applyFill="1" applyBorder="1" applyAlignment="1" applyProtection="1">
      <alignment horizontal="center" vertical="center"/>
    </xf>
    <xf numFmtId="0" fontId="58" fillId="0" borderId="8" xfId="0" applyFont="1" applyFill="1" applyBorder="1" applyAlignment="1" applyProtection="1">
      <alignment horizontal="right" vertical="center"/>
    </xf>
    <xf numFmtId="0" fontId="92" fillId="0" borderId="8" xfId="0" applyFont="1" applyFill="1" applyBorder="1" applyAlignment="1" applyProtection="1">
      <alignment horizontal="right" vertical="center"/>
    </xf>
    <xf numFmtId="0" fontId="93" fillId="0" borderId="8" xfId="0" applyFont="1" applyFill="1" applyBorder="1" applyAlignment="1" applyProtection="1">
      <alignment horizontal="right" vertical="center" indent="1"/>
    </xf>
    <xf numFmtId="0" fontId="92" fillId="0" borderId="8" xfId="0" applyFont="1" applyFill="1" applyBorder="1" applyAlignment="1" applyProtection="1">
      <alignment horizontal="center" vertical="center" shrinkToFit="1"/>
    </xf>
    <xf numFmtId="0" fontId="65" fillId="0" borderId="8" xfId="0" applyFont="1" applyFill="1" applyBorder="1" applyAlignment="1" applyProtection="1">
      <alignment horizontal="right" vertical="center" indent="1"/>
    </xf>
    <xf numFmtId="0" fontId="42" fillId="8" borderId="2" xfId="0" applyFont="1" applyFill="1" applyBorder="1" applyAlignment="1" applyProtection="1">
      <alignment horizontal="right" vertical="center"/>
    </xf>
    <xf numFmtId="0" fontId="94" fillId="8" borderId="2" xfId="0" applyFont="1" applyFill="1" applyBorder="1" applyAlignment="1" applyProtection="1">
      <alignment horizontal="right" vertical="center"/>
    </xf>
    <xf numFmtId="0" fontId="91" fillId="8" borderId="2" xfId="0" applyFont="1" applyFill="1" applyBorder="1" applyAlignment="1" applyProtection="1">
      <alignment horizontal="right" vertical="center"/>
    </xf>
    <xf numFmtId="0" fontId="91" fillId="8" borderId="14" xfId="0" applyFont="1" applyFill="1" applyBorder="1" applyAlignment="1" applyProtection="1">
      <alignment horizontal="right" vertical="center" indent="1"/>
    </xf>
    <xf numFmtId="0" fontId="24" fillId="8" borderId="8" xfId="0" applyFont="1" applyFill="1" applyBorder="1" applyAlignment="1" applyProtection="1">
      <alignment horizontal="center" vertical="center" shrinkToFit="1"/>
    </xf>
    <xf numFmtId="0" fontId="31" fillId="8" borderId="2" xfId="0" applyFont="1" applyFill="1" applyBorder="1" applyAlignment="1" applyProtection="1">
      <alignment horizontal="right" vertical="center"/>
    </xf>
    <xf numFmtId="0" fontId="92" fillId="8" borderId="8" xfId="0" applyFont="1" applyFill="1" applyBorder="1" applyAlignment="1" applyProtection="1">
      <alignment horizontal="center" vertical="center" shrinkToFit="1"/>
    </xf>
    <xf numFmtId="0" fontId="81" fillId="8" borderId="8" xfId="0" applyFont="1" applyFill="1" applyBorder="1" applyAlignment="1" applyProtection="1">
      <alignment horizontal="center" vertical="center" shrinkToFit="1"/>
    </xf>
    <xf numFmtId="0" fontId="92" fillId="8" borderId="8" xfId="0" applyFont="1" applyFill="1" applyBorder="1" applyAlignment="1" applyProtection="1">
      <alignment vertical="center" shrinkToFit="1"/>
    </xf>
    <xf numFmtId="0" fontId="47" fillId="8" borderId="8" xfId="0" applyFont="1" applyFill="1" applyBorder="1" applyAlignment="1" applyProtection="1">
      <alignment vertical="center" shrinkToFit="1"/>
    </xf>
    <xf numFmtId="0" fontId="55" fillId="8" borderId="8" xfId="0" applyFont="1" applyFill="1" applyBorder="1" applyAlignment="1" applyProtection="1">
      <alignment horizontal="center" vertical="center" shrinkToFit="1"/>
    </xf>
    <xf numFmtId="0" fontId="56" fillId="8" borderId="8" xfId="0" applyNumberFormat="1" applyFont="1" applyFill="1" applyBorder="1" applyAlignment="1" applyProtection="1">
      <alignment horizontal="center" vertical="center" shrinkToFit="1"/>
    </xf>
    <xf numFmtId="0" fontId="96" fillId="8" borderId="2" xfId="0" applyFont="1" applyFill="1" applyBorder="1" applyAlignment="1" applyProtection="1">
      <alignment horizontal="right" vertical="center"/>
    </xf>
    <xf numFmtId="0" fontId="96" fillId="8" borderId="14" xfId="0" applyFont="1" applyFill="1" applyBorder="1" applyAlignment="1" applyProtection="1">
      <alignment horizontal="right" vertical="center" indent="1"/>
    </xf>
    <xf numFmtId="0" fontId="97" fillId="0" borderId="8" xfId="0" applyFont="1" applyBorder="1" applyAlignment="1">
      <alignment vertical="center"/>
    </xf>
    <xf numFmtId="0" fontId="98" fillId="0" borderId="8" xfId="0" applyFont="1" applyBorder="1"/>
    <xf numFmtId="0" fontId="33" fillId="2" borderId="8" xfId="0" applyFont="1" applyFill="1" applyBorder="1" applyAlignment="1">
      <alignment horizontal="center" vertical="center" wrapText="1"/>
    </xf>
    <xf numFmtId="0" fontId="45" fillId="2" borderId="8" xfId="0" applyFont="1" applyFill="1" applyBorder="1" applyAlignment="1">
      <alignment vertical="center"/>
    </xf>
    <xf numFmtId="0" fontId="92" fillId="2" borderId="8" xfId="0" applyFont="1" applyFill="1" applyBorder="1" applyAlignment="1">
      <alignment horizontal="center" vertical="center" shrinkToFit="1"/>
    </xf>
    <xf numFmtId="0" fontId="92" fillId="2" borderId="8" xfId="0" applyFont="1" applyFill="1" applyBorder="1" applyAlignment="1">
      <alignment horizontal="center" vertical="center"/>
    </xf>
    <xf numFmtId="0" fontId="99" fillId="2" borderId="8" xfId="0" applyFont="1" applyFill="1" applyBorder="1" applyAlignment="1">
      <alignment vertical="center"/>
    </xf>
    <xf numFmtId="0" fontId="100" fillId="2" borderId="8" xfId="0" applyFont="1" applyFill="1" applyBorder="1" applyAlignment="1">
      <alignment horizontal="left" vertical="center" shrinkToFit="1"/>
    </xf>
    <xf numFmtId="0" fontId="100" fillId="2" borderId="8" xfId="0" applyFont="1" applyFill="1" applyBorder="1" applyAlignment="1">
      <alignment vertical="center"/>
    </xf>
    <xf numFmtId="0" fontId="95"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01" fillId="2" borderId="8" xfId="0" applyFont="1" applyFill="1" applyBorder="1" applyAlignment="1">
      <alignment horizontal="center" vertical="center" shrinkToFit="1"/>
    </xf>
    <xf numFmtId="0" fontId="102" fillId="2" borderId="8" xfId="0" applyFont="1" applyFill="1" applyBorder="1" applyAlignment="1">
      <alignment horizontal="center" vertical="center" shrinkToFit="1"/>
    </xf>
    <xf numFmtId="0" fontId="92" fillId="2" borderId="8" xfId="0" applyFont="1" applyFill="1" applyBorder="1" applyAlignment="1" applyProtection="1">
      <alignment horizontal="center" vertical="center"/>
      <protection locked="0"/>
    </xf>
    <xf numFmtId="0" fontId="4" fillId="2" borderId="27" xfId="0" applyFont="1" applyFill="1" applyBorder="1" applyAlignment="1" applyProtection="1">
      <alignment vertical="center"/>
    </xf>
    <xf numFmtId="0" fontId="45"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left" vertical="center" wrapText="1"/>
      <protection locked="0"/>
    </xf>
    <xf numFmtId="0" fontId="81" fillId="2" borderId="8" xfId="0" applyFont="1" applyFill="1" applyBorder="1" applyAlignment="1" applyProtection="1">
      <alignment horizontal="center" vertical="center" wrapText="1"/>
      <protection locked="0"/>
    </xf>
    <xf numFmtId="0" fontId="64" fillId="2" borderId="8" xfId="0" applyFont="1" applyFill="1" applyBorder="1" applyAlignment="1">
      <alignment horizontal="center" vertical="center" shrinkToFit="1"/>
    </xf>
    <xf numFmtId="0" fontId="55" fillId="0" borderId="8" xfId="0" applyFont="1" applyFill="1" applyBorder="1" applyAlignment="1">
      <alignment horizontal="center" vertical="center"/>
    </xf>
    <xf numFmtId="0" fontId="55" fillId="0" borderId="8" xfId="0" applyFont="1" applyFill="1" applyBorder="1" applyAlignment="1">
      <alignment vertical="center"/>
    </xf>
    <xf numFmtId="0" fontId="19" fillId="2" borderId="8" xfId="0" applyFont="1" applyFill="1" applyBorder="1" applyAlignment="1">
      <alignment vertical="center"/>
    </xf>
    <xf numFmtId="0" fontId="93" fillId="2" borderId="8" xfId="0" applyFont="1" applyFill="1" applyBorder="1" applyAlignment="1">
      <alignment vertical="center" shrinkToFit="1"/>
    </xf>
    <xf numFmtId="0" fontId="93" fillId="2" borderId="8" xfId="0" quotePrefix="1" applyFont="1" applyFill="1" applyBorder="1" applyAlignment="1">
      <alignment vertical="center" shrinkToFit="1"/>
    </xf>
    <xf numFmtId="0" fontId="26" fillId="2" borderId="8" xfId="0" applyFont="1" applyFill="1" applyBorder="1" applyAlignment="1">
      <alignment horizontal="center" vertical="center"/>
    </xf>
    <xf numFmtId="0" fontId="0" fillId="0" borderId="8" xfId="0" applyFont="1" applyBorder="1"/>
    <xf numFmtId="0" fontId="88" fillId="2" borderId="8" xfId="0" applyFont="1" applyFill="1" applyBorder="1" applyAlignment="1">
      <alignment vertical="center" shrinkToFit="1"/>
    </xf>
    <xf numFmtId="0" fontId="88" fillId="2" borderId="8" xfId="0" quotePrefix="1" applyFont="1" applyFill="1" applyBorder="1" applyAlignment="1">
      <alignment vertical="center" shrinkToFit="1"/>
    </xf>
    <xf numFmtId="0" fontId="33" fillId="0" borderId="8" xfId="0" applyFont="1" applyBorder="1" applyAlignment="1">
      <alignment vertical="center" wrapText="1"/>
    </xf>
    <xf numFmtId="174" fontId="26" fillId="2" borderId="8" xfId="0" applyNumberFormat="1" applyFont="1" applyFill="1" applyBorder="1" applyAlignment="1">
      <alignment horizontal="center" vertical="center"/>
    </xf>
    <xf numFmtId="0" fontId="10" fillId="2" borderId="0" xfId="0" applyFont="1" applyFill="1" applyBorder="1" applyAlignment="1" applyProtection="1">
      <alignment vertical="center"/>
    </xf>
    <xf numFmtId="0" fontId="103" fillId="2" borderId="0" xfId="0" applyFont="1" applyFill="1" applyBorder="1" applyAlignment="1" applyProtection="1">
      <alignment horizontal="left" vertical="center" wrapText="1"/>
    </xf>
    <xf numFmtId="0" fontId="13" fillId="5" borderId="21" xfId="0" applyFont="1" applyFill="1" applyBorder="1" applyAlignment="1">
      <alignment vertical="center"/>
    </xf>
    <xf numFmtId="0" fontId="20" fillId="2" borderId="27" xfId="0" applyFont="1" applyFill="1" applyBorder="1" applyAlignment="1">
      <alignment horizontal="right" vertical="center"/>
    </xf>
    <xf numFmtId="0" fontId="83" fillId="5" borderId="2" xfId="0" applyFont="1" applyFill="1" applyBorder="1" applyAlignment="1">
      <alignment horizontal="center" vertical="center"/>
    </xf>
    <xf numFmtId="0" fontId="79" fillId="2" borderId="28"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27" xfId="0" applyFont="1" applyFill="1" applyBorder="1" applyAlignment="1" applyProtection="1">
      <alignment vertical="center"/>
    </xf>
    <xf numFmtId="0" fontId="32" fillId="2" borderId="0" xfId="0" applyFont="1" applyFill="1" applyAlignment="1">
      <alignment vertical="center" wrapText="1"/>
    </xf>
    <xf numFmtId="0" fontId="100" fillId="2" borderId="8" xfId="0" applyFont="1" applyFill="1" applyBorder="1" applyAlignment="1">
      <alignment horizontal="center" vertical="center" wrapText="1"/>
    </xf>
    <xf numFmtId="0" fontId="33" fillId="2" borderId="13" xfId="0" applyFont="1" applyFill="1" applyBorder="1" applyAlignment="1">
      <alignment horizontal="right" vertical="top" shrinkToFit="1"/>
    </xf>
    <xf numFmtId="0" fontId="25" fillId="2" borderId="14" xfId="0" applyFont="1" applyFill="1" applyBorder="1" applyAlignment="1">
      <alignment vertical="top" wrapText="1" shrinkToFit="1"/>
    </xf>
    <xf numFmtId="0" fontId="32" fillId="2" borderId="14" xfId="0" applyFont="1" applyFill="1" applyBorder="1" applyAlignment="1">
      <alignment vertical="top" wrapText="1" shrinkToFit="1"/>
    </xf>
    <xf numFmtId="0" fontId="33" fillId="2" borderId="13" xfId="0" applyFont="1" applyFill="1" applyBorder="1" applyAlignment="1">
      <alignment horizontal="center" vertical="top" shrinkToFit="1"/>
    </xf>
    <xf numFmtId="0" fontId="32" fillId="2" borderId="14" xfId="0" quotePrefix="1" applyFont="1" applyFill="1" applyBorder="1" applyAlignment="1">
      <alignment vertical="top" wrapText="1" shrinkToFit="1"/>
    </xf>
    <xf numFmtId="0" fontId="104" fillId="2" borderId="0" xfId="0" applyFont="1" applyFill="1" applyAlignment="1">
      <alignment horizontal="center" vertical="top"/>
    </xf>
    <xf numFmtId="0" fontId="104" fillId="2" borderId="0" xfId="0" applyFont="1" applyFill="1" applyAlignment="1">
      <alignment horizontal="center" vertical="top" wrapText="1"/>
    </xf>
    <xf numFmtId="176" fontId="107" fillId="0" borderId="0" xfId="0" applyNumberFormat="1" applyFont="1" applyAlignment="1">
      <alignment horizontal="center" vertical="top"/>
    </xf>
    <xf numFmtId="0" fontId="111" fillId="2" borderId="0" xfId="0" applyFont="1" applyFill="1" applyAlignment="1">
      <alignment horizontal="center"/>
    </xf>
    <xf numFmtId="0" fontId="31" fillId="6" borderId="2" xfId="0" applyFont="1" applyFill="1" applyBorder="1" applyAlignment="1" applyProtection="1">
      <alignment horizontal="right" vertical="center"/>
    </xf>
    <xf numFmtId="0" fontId="75" fillId="15" borderId="36" xfId="0" applyFont="1" applyFill="1" applyBorder="1" applyAlignment="1" applyProtection="1">
      <alignment horizontal="center" vertical="center"/>
      <protection hidden="1"/>
    </xf>
    <xf numFmtId="0" fontId="121" fillId="15" borderId="37" xfId="0" applyFont="1" applyFill="1" applyBorder="1" applyAlignment="1" applyProtection="1">
      <alignment horizontal="center" vertical="center"/>
      <protection hidden="1"/>
    </xf>
    <xf numFmtId="0" fontId="75" fillId="15" borderId="37" xfId="0" applyFont="1" applyFill="1" applyBorder="1" applyAlignment="1" applyProtection="1">
      <alignment horizontal="center" vertical="center"/>
      <protection hidden="1"/>
    </xf>
    <xf numFmtId="0" fontId="121" fillId="15" borderId="38" xfId="0" applyFont="1" applyFill="1" applyBorder="1" applyAlignment="1" applyProtection="1">
      <alignment horizontal="center" vertical="center"/>
      <protection hidden="1"/>
    </xf>
    <xf numFmtId="0" fontId="112" fillId="0" borderId="0" xfId="0" applyFont="1" applyFill="1" applyAlignment="1" applyProtection="1">
      <alignment horizontal="center" vertical="center"/>
      <protection hidden="1"/>
    </xf>
    <xf numFmtId="0" fontId="112"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13" fillId="9" borderId="0" xfId="0" applyFont="1" applyFill="1" applyProtection="1">
      <protection hidden="1"/>
    </xf>
    <xf numFmtId="0" fontId="114" fillId="10" borderId="0" xfId="0" applyNumberFormat="1" applyFont="1" applyFill="1" applyAlignment="1" applyProtection="1">
      <alignment horizontal="justify" vertical="top" wrapText="1"/>
      <protection hidden="1"/>
    </xf>
    <xf numFmtId="0" fontId="115" fillId="11" borderId="0" xfId="0" applyFont="1" applyFill="1" applyAlignment="1" applyProtection="1">
      <alignment horizontal="justify" vertical="top" wrapText="1"/>
      <protection hidden="1"/>
    </xf>
    <xf numFmtId="0" fontId="115" fillId="11" borderId="0" xfId="0" applyNumberFormat="1" applyFont="1" applyFill="1" applyAlignment="1" applyProtection="1">
      <alignment horizontal="justify" vertical="top" wrapText="1"/>
      <protection hidden="1"/>
    </xf>
    <xf numFmtId="0" fontId="116" fillId="10" borderId="0" xfId="0" applyFont="1" applyFill="1" applyAlignment="1" applyProtection="1">
      <alignment horizontal="justify" vertical="top" wrapText="1"/>
      <protection hidden="1"/>
    </xf>
    <xf numFmtId="0" fontId="116" fillId="10" borderId="0" xfId="0" applyNumberFormat="1" applyFont="1" applyFill="1" applyAlignment="1" applyProtection="1">
      <alignment horizontal="justify" vertical="top" wrapText="1"/>
      <protection hidden="1"/>
    </xf>
    <xf numFmtId="0" fontId="59" fillId="5" borderId="0" xfId="0" applyFont="1" applyFill="1" applyBorder="1" applyAlignment="1">
      <alignment horizontal="center" vertical="center" shrinkToFit="1"/>
    </xf>
    <xf numFmtId="0" fontId="59" fillId="5" borderId="0" xfId="0" applyFont="1" applyFill="1" applyBorder="1" applyAlignment="1">
      <alignment horizontal="center" vertical="center"/>
    </xf>
    <xf numFmtId="0" fontId="55"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4" fillId="2" borderId="8" xfId="0" applyFont="1" applyFill="1" applyBorder="1" applyAlignment="1">
      <alignment horizontal="center" vertical="center" wrapText="1"/>
    </xf>
    <xf numFmtId="0" fontId="122" fillId="12" borderId="39" xfId="0" applyFont="1" applyFill="1" applyBorder="1" applyAlignment="1" applyProtection="1">
      <alignment vertical="center" wrapText="1"/>
      <protection hidden="1"/>
    </xf>
    <xf numFmtId="0" fontId="31" fillId="6" borderId="13" xfId="0" applyFont="1" applyFill="1" applyBorder="1" applyAlignment="1" applyProtection="1">
      <alignment horizontal="right" vertical="center"/>
    </xf>
    <xf numFmtId="0" fontId="42" fillId="8" borderId="13" xfId="0" applyFont="1" applyFill="1" applyBorder="1" applyAlignment="1" applyProtection="1">
      <alignment horizontal="right" vertical="center"/>
    </xf>
    <xf numFmtId="0" fontId="31" fillId="8" borderId="13" xfId="0" applyFont="1" applyFill="1" applyBorder="1" applyAlignment="1" applyProtection="1">
      <alignment horizontal="right" vertical="center"/>
    </xf>
    <xf numFmtId="0" fontId="91" fillId="6" borderId="13" xfId="0" applyFont="1" applyFill="1" applyBorder="1" applyAlignment="1" applyProtection="1">
      <alignment horizontal="right" vertical="center"/>
    </xf>
    <xf numFmtId="0" fontId="76" fillId="2" borderId="13" xfId="0" applyFont="1" applyFill="1" applyBorder="1" applyAlignment="1" applyProtection="1">
      <alignment horizontal="right" vertical="center"/>
    </xf>
    <xf numFmtId="0" fontId="111" fillId="2" borderId="0" xfId="0" applyFont="1" applyFill="1" applyAlignment="1"/>
    <xf numFmtId="0" fontId="18" fillId="2" borderId="0" xfId="0" applyFont="1" applyFill="1" applyAlignment="1">
      <alignment vertical="center"/>
    </xf>
    <xf numFmtId="0" fontId="82"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88" fillId="5" borderId="0" xfId="0" applyFont="1" applyFill="1" applyBorder="1" applyAlignment="1">
      <alignment vertical="center" shrinkToFit="1"/>
    </xf>
    <xf numFmtId="0" fontId="11" fillId="5" borderId="0" xfId="0" applyFont="1" applyFill="1" applyBorder="1" applyAlignment="1">
      <alignment horizontal="center" vertical="center"/>
    </xf>
    <xf numFmtId="0" fontId="89"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85" fillId="5" borderId="0" xfId="0" applyFont="1" applyFill="1" applyBorder="1" applyAlignment="1">
      <alignment horizontal="center" vertical="center" wrapText="1"/>
    </xf>
    <xf numFmtId="0" fontId="82" fillId="5" borderId="0" xfId="0" applyFont="1" applyFill="1" applyBorder="1" applyAlignment="1">
      <alignment horizontal="center" vertical="center" wrapText="1" shrinkToFit="1"/>
    </xf>
    <xf numFmtId="0" fontId="34"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0" fillId="8" borderId="0" xfId="0" applyFill="1" applyProtection="1">
      <protection hidden="1"/>
    </xf>
    <xf numFmtId="0" fontId="112" fillId="8" borderId="0" xfId="0" applyFont="1" applyFill="1" applyAlignment="1" applyProtection="1">
      <alignment vertical="top"/>
      <protection hidden="1"/>
    </xf>
    <xf numFmtId="0" fontId="25" fillId="0" borderId="8" xfId="0" applyFont="1" applyBorder="1" applyAlignment="1">
      <alignment horizontal="center" vertical="center" wrapText="1"/>
    </xf>
    <xf numFmtId="0" fontId="77" fillId="0" borderId="0" xfId="0" applyFont="1"/>
    <xf numFmtId="0" fontId="127" fillId="0" borderId="0" xfId="0" applyFont="1"/>
    <xf numFmtId="0" fontId="29" fillId="0" borderId="8" xfId="0" applyFont="1" applyBorder="1" applyAlignment="1">
      <alignment horizontal="center"/>
    </xf>
    <xf numFmtId="0" fontId="29" fillId="0" borderId="8" xfId="0" applyFont="1" applyBorder="1" applyAlignment="1">
      <alignment vertical="center"/>
    </xf>
    <xf numFmtId="0" fontId="128" fillId="0" borderId="8" xfId="0" applyFont="1" applyBorder="1" applyAlignment="1">
      <alignment horizontal="center" vertical="center"/>
    </xf>
    <xf numFmtId="0" fontId="62" fillId="0" borderId="8" xfId="0" applyFont="1" applyBorder="1" applyAlignment="1">
      <alignment horizontal="center" vertical="center"/>
    </xf>
    <xf numFmtId="0" fontId="77" fillId="0" borderId="8" xfId="0" applyFont="1" applyBorder="1" applyAlignment="1">
      <alignment horizontal="center" vertical="center"/>
    </xf>
    <xf numFmtId="0" fontId="86" fillId="0" borderId="8" xfId="0" applyFont="1" applyBorder="1" applyAlignment="1">
      <alignment horizontal="center" vertical="center"/>
    </xf>
    <xf numFmtId="0" fontId="77" fillId="0" borderId="0" xfId="0" applyFont="1" applyAlignment="1">
      <alignment vertical="center"/>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104" fillId="0" borderId="8" xfId="0" applyFont="1" applyBorder="1" applyAlignment="1">
      <alignment vertical="center"/>
    </xf>
    <xf numFmtId="0" fontId="41" fillId="0" borderId="8" xfId="0" applyFont="1" applyBorder="1" applyAlignment="1">
      <alignment horizontal="center" vertical="center"/>
    </xf>
    <xf numFmtId="0" fontId="104" fillId="0" borderId="8" xfId="0" applyFont="1" applyBorder="1" applyAlignment="1">
      <alignment horizontal="center" vertical="center"/>
    </xf>
    <xf numFmtId="1" fontId="73" fillId="0" borderId="8" xfId="0" applyNumberFormat="1" applyFont="1" applyBorder="1" applyAlignment="1">
      <alignment horizontal="center" vertical="center"/>
    </xf>
    <xf numFmtId="0" fontId="135" fillId="0" borderId="8" xfId="0" applyFont="1" applyBorder="1" applyAlignment="1">
      <alignment horizontal="left" vertical="top" wrapText="1"/>
    </xf>
    <xf numFmtId="0" fontId="136" fillId="0" borderId="8" xfId="0" applyFont="1" applyBorder="1" applyAlignment="1">
      <alignment horizontal="center" vertical="top" wrapText="1"/>
    </xf>
    <xf numFmtId="0" fontId="135" fillId="0" borderId="8" xfId="0" applyFont="1" applyBorder="1" applyAlignment="1">
      <alignment horizontal="left" vertical="top"/>
    </xf>
    <xf numFmtId="0" fontId="137" fillId="0" borderId="8" xfId="0" applyFont="1" applyBorder="1" applyAlignment="1">
      <alignment horizontal="center" vertical="center"/>
    </xf>
    <xf numFmtId="0" fontId="135" fillId="0" borderId="41" xfId="0" applyFont="1" applyBorder="1" applyAlignment="1">
      <alignment horizontal="left" vertical="top"/>
    </xf>
    <xf numFmtId="0" fontId="137" fillId="0" borderId="41" xfId="0" applyFont="1" applyBorder="1" applyAlignment="1">
      <alignment horizontal="center" vertical="center"/>
    </xf>
    <xf numFmtId="0" fontId="135" fillId="0" borderId="42" xfId="0" applyFont="1" applyBorder="1" applyAlignment="1">
      <alignment horizontal="left" vertical="top"/>
    </xf>
    <xf numFmtId="0" fontId="137" fillId="0" borderId="42" xfId="0" applyFont="1" applyBorder="1" applyAlignment="1">
      <alignment horizontal="center" vertical="center"/>
    </xf>
    <xf numFmtId="0" fontId="137" fillId="0" borderId="43" xfId="0" applyFont="1" applyBorder="1" applyAlignment="1">
      <alignment horizontal="center" vertical="center"/>
    </xf>
    <xf numFmtId="0" fontId="135" fillId="0" borderId="44" xfId="0" applyFont="1" applyBorder="1" applyAlignment="1">
      <alignment horizontal="left" vertical="top"/>
    </xf>
    <xf numFmtId="0" fontId="138" fillId="0" borderId="8" xfId="0" applyFont="1" applyBorder="1" applyAlignment="1">
      <alignment horizontal="center" vertical="center"/>
    </xf>
    <xf numFmtId="0" fontId="135" fillId="0" borderId="42" xfId="0" applyFont="1" applyBorder="1" applyAlignment="1">
      <alignment horizontal="left" vertical="top" wrapText="1"/>
    </xf>
    <xf numFmtId="0" fontId="132" fillId="0" borderId="42" xfId="0" applyFont="1" applyBorder="1" applyAlignment="1">
      <alignment horizontal="center" vertical="top" wrapText="1"/>
    </xf>
    <xf numFmtId="17" fontId="139" fillId="0" borderId="42" xfId="0" applyNumberFormat="1" applyFont="1" applyBorder="1" applyAlignment="1">
      <alignment horizontal="center" vertical="center" wrapText="1"/>
    </xf>
    <xf numFmtId="0" fontId="137" fillId="0" borderId="42" xfId="0" applyFont="1" applyBorder="1" applyAlignment="1">
      <alignment horizontal="left" vertical="top"/>
    </xf>
    <xf numFmtId="0" fontId="137" fillId="0" borderId="42" xfId="0" applyFont="1" applyBorder="1" applyAlignment="1">
      <alignment horizontal="center" vertical="top"/>
    </xf>
    <xf numFmtId="0" fontId="140" fillId="0" borderId="42" xfId="0" applyFont="1" applyBorder="1" applyAlignment="1">
      <alignment horizontal="left" vertical="top"/>
    </xf>
    <xf numFmtId="0" fontId="136" fillId="0" borderId="42" xfId="0" applyFont="1" applyBorder="1" applyAlignment="1">
      <alignment horizontal="center" vertical="center"/>
    </xf>
    <xf numFmtId="0" fontId="141" fillId="0" borderId="42" xfId="0" applyFont="1" applyBorder="1" applyAlignment="1">
      <alignment horizontal="center" vertical="center"/>
    </xf>
    <xf numFmtId="0" fontId="138" fillId="0" borderId="42" xfId="0" applyFont="1" applyBorder="1" applyAlignment="1">
      <alignment horizontal="center" vertical="center"/>
    </xf>
    <xf numFmtId="0" fontId="142" fillId="0" borderId="42" xfId="0" applyFont="1" applyBorder="1" applyAlignment="1">
      <alignment horizontal="left" vertical="top"/>
    </xf>
    <xf numFmtId="0" fontId="135" fillId="0" borderId="42" xfId="0" applyFont="1" applyBorder="1" applyAlignment="1">
      <alignment horizontal="center" vertical="top"/>
    </xf>
    <xf numFmtId="0" fontId="140" fillId="0" borderId="42" xfId="0" applyFont="1" applyBorder="1" applyAlignment="1">
      <alignment horizontal="left" vertical="top" wrapText="1"/>
    </xf>
    <xf numFmtId="0" fontId="0" fillId="0" borderId="42" xfId="0" applyBorder="1" applyAlignment="1">
      <alignment horizontal="left" vertical="top"/>
    </xf>
    <xf numFmtId="0" fontId="133" fillId="0" borderId="42" xfId="0" applyFont="1" applyBorder="1" applyAlignment="1">
      <alignment horizontal="center" vertical="center"/>
    </xf>
    <xf numFmtId="0" fontId="135" fillId="0" borderId="42" xfId="0" applyFont="1" applyBorder="1" applyAlignment="1">
      <alignment horizontal="left" vertical="top"/>
    </xf>
    <xf numFmtId="0" fontId="144" fillId="0" borderId="42" xfId="0" applyFont="1" applyBorder="1" applyAlignment="1">
      <alignment horizontal="center" vertical="center"/>
    </xf>
    <xf numFmtId="0" fontId="135" fillId="0" borderId="42" xfId="0" applyFont="1" applyBorder="1" applyAlignment="1">
      <alignment horizontal="center" vertical="top" wrapText="1"/>
    </xf>
    <xf numFmtId="0" fontId="146" fillId="0" borderId="42" xfId="0" applyFont="1" applyBorder="1" applyAlignment="1">
      <alignment horizontal="center" vertical="top" wrapText="1"/>
    </xf>
    <xf numFmtId="0" fontId="147" fillId="0" borderId="42" xfId="0" applyFont="1" applyBorder="1" applyAlignment="1">
      <alignment horizontal="center" vertical="center"/>
    </xf>
    <xf numFmtId="0" fontId="148" fillId="0" borderId="42" xfId="0" applyFont="1" applyBorder="1" applyAlignment="1">
      <alignment horizontal="left" vertical="top" wrapText="1"/>
    </xf>
    <xf numFmtId="0" fontId="149" fillId="0" borderId="8" xfId="0" applyFont="1" applyBorder="1"/>
    <xf numFmtId="0" fontId="136" fillId="0" borderId="42" xfId="0" applyFont="1" applyBorder="1" applyAlignment="1">
      <alignment horizontal="center" vertical="center" wrapText="1"/>
    </xf>
    <xf numFmtId="0" fontId="141" fillId="0" borderId="42" xfId="0" applyFont="1" applyBorder="1" applyAlignment="1">
      <alignment horizontal="center" vertical="center" wrapText="1"/>
    </xf>
    <xf numFmtId="0" fontId="150" fillId="0" borderId="42" xfId="0" applyFont="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145" fillId="2" borderId="8" xfId="0" applyFont="1" applyFill="1" applyBorder="1" applyAlignment="1">
      <alignment horizontal="center" vertical="center" wrapText="1"/>
    </xf>
    <xf numFmtId="0" fontId="129" fillId="2" borderId="8" xfId="0" applyFont="1" applyFill="1" applyBorder="1" applyAlignment="1">
      <alignment horizontal="center" vertical="top" wrapText="1"/>
    </xf>
    <xf numFmtId="0" fontId="147" fillId="0" borderId="44" xfId="0" applyFont="1" applyBorder="1" applyAlignment="1">
      <alignment horizontal="center" vertical="center"/>
    </xf>
    <xf numFmtId="0" fontId="147" fillId="0" borderId="8" xfId="0" applyFont="1" applyBorder="1" applyAlignment="1">
      <alignment horizontal="center" vertical="center"/>
    </xf>
    <xf numFmtId="0" fontId="147" fillId="0" borderId="48" xfId="0" applyFont="1" applyBorder="1" applyAlignment="1">
      <alignment horizontal="center" vertical="center"/>
    </xf>
    <xf numFmtId="0" fontId="0" fillId="0" borderId="8" xfId="0" applyFont="1" applyBorder="1" applyAlignment="1">
      <alignment vertical="center"/>
    </xf>
    <xf numFmtId="177" fontId="73" fillId="0" borderId="8" xfId="0" applyNumberFormat="1" applyFont="1"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center" vertical="center"/>
    </xf>
    <xf numFmtId="0" fontId="149" fillId="0" borderId="0" xfId="0" applyFont="1" applyAlignment="1">
      <alignment vertical="center"/>
    </xf>
    <xf numFmtId="0" fontId="151" fillId="0" borderId="8" xfId="0" applyFont="1" applyBorder="1" applyAlignment="1">
      <alignment horizontal="center" vertical="center" wrapText="1"/>
    </xf>
    <xf numFmtId="0" fontId="148" fillId="0" borderId="8" xfId="0" applyFont="1" applyBorder="1" applyAlignment="1">
      <alignment horizontal="center" vertical="center" wrapText="1"/>
    </xf>
    <xf numFmtId="0" fontId="126" fillId="0" borderId="0" xfId="0" applyFont="1" applyBorder="1" applyAlignment="1"/>
    <xf numFmtId="0" fontId="132" fillId="0" borderId="42" xfId="0" applyFont="1" applyBorder="1" applyAlignment="1">
      <alignment horizontal="left" vertical="top"/>
    </xf>
    <xf numFmtId="0" fontId="155" fillId="2" borderId="8" xfId="0" applyFont="1" applyFill="1" applyBorder="1" applyAlignment="1">
      <alignment horizontal="center"/>
    </xf>
    <xf numFmtId="0" fontId="156" fillId="0" borderId="42" xfId="0" applyFont="1" applyBorder="1" applyAlignment="1">
      <alignment horizontal="center" vertical="center"/>
    </xf>
    <xf numFmtId="0" fontId="132" fillId="0" borderId="42" xfId="0" applyFont="1" applyBorder="1" applyAlignment="1">
      <alignment horizontal="center" vertical="top"/>
    </xf>
    <xf numFmtId="0" fontId="156" fillId="0" borderId="42" xfId="0" applyFont="1" applyBorder="1" applyAlignment="1">
      <alignment horizontal="left" vertical="top"/>
    </xf>
    <xf numFmtId="0" fontId="156" fillId="2" borderId="8" xfId="0" applyFont="1" applyFill="1" applyBorder="1"/>
    <xf numFmtId="0" fontId="156" fillId="2" borderId="8" xfId="0" applyFont="1" applyFill="1" applyBorder="1" applyAlignment="1">
      <alignment horizontal="center"/>
    </xf>
    <xf numFmtId="0" fontId="156" fillId="0" borderId="42" xfId="0" applyFont="1" applyBorder="1" applyAlignment="1">
      <alignment horizontal="center" vertical="top"/>
    </xf>
    <xf numFmtId="0" fontId="158" fillId="0" borderId="42" xfId="0" applyFont="1" applyBorder="1" applyAlignment="1">
      <alignment horizontal="center" vertical="center"/>
    </xf>
    <xf numFmtId="0" fontId="74" fillId="2" borderId="8" xfId="0" applyFont="1" applyFill="1" applyBorder="1" applyAlignment="1">
      <alignment horizontal="center"/>
    </xf>
    <xf numFmtId="0" fontId="158" fillId="0" borderId="42" xfId="0" applyFont="1" applyBorder="1" applyAlignment="1">
      <alignment horizontal="center" vertical="top"/>
    </xf>
    <xf numFmtId="0" fontId="73" fillId="2" borderId="8" xfId="0" applyFont="1" applyFill="1" applyBorder="1" applyAlignment="1">
      <alignment horizontal="center"/>
    </xf>
    <xf numFmtId="0" fontId="157" fillId="2" borderId="0" xfId="0" applyFont="1" applyFill="1" applyBorder="1" applyAlignment="1">
      <alignment horizontal="center"/>
    </xf>
    <xf numFmtId="0" fontId="161" fillId="2" borderId="8" xfId="0" applyFont="1" applyFill="1" applyBorder="1" applyAlignment="1">
      <alignment horizontal="center"/>
    </xf>
    <xf numFmtId="0" fontId="154" fillId="0" borderId="41" xfId="0" applyFont="1" applyBorder="1" applyAlignment="1">
      <alignment horizontal="center" vertical="top"/>
    </xf>
    <xf numFmtId="0" fontId="160" fillId="0" borderId="8" xfId="0" applyFont="1" applyBorder="1" applyAlignment="1">
      <alignment horizontal="center" vertical="center" wrapText="1"/>
    </xf>
    <xf numFmtId="0" fontId="132" fillId="0" borderId="8" xfId="0" applyFont="1" applyBorder="1" applyAlignment="1">
      <alignment horizontal="center" vertical="center" wrapText="1"/>
    </xf>
    <xf numFmtId="0" fontId="156" fillId="0" borderId="42" xfId="0" applyFont="1" applyBorder="1" applyAlignment="1">
      <alignment horizontal="center" vertical="center" wrapText="1"/>
    </xf>
    <xf numFmtId="0" fontId="158" fillId="0" borderId="42" xfId="0" applyFont="1" applyBorder="1" applyAlignment="1">
      <alignment horizontal="center" vertical="center" wrapText="1"/>
    </xf>
    <xf numFmtId="0" fontId="163" fillId="0" borderId="42" xfId="0" applyFont="1" applyBorder="1" applyAlignment="1">
      <alignment horizontal="center" vertical="center" wrapText="1"/>
    </xf>
    <xf numFmtId="0" fontId="164" fillId="0" borderId="42" xfId="0" applyFont="1" applyBorder="1" applyAlignment="1">
      <alignment horizontal="center" vertical="center"/>
    </xf>
    <xf numFmtId="0" fontId="156" fillId="0" borderId="41" xfId="0" applyFont="1" applyBorder="1" applyAlignment="1">
      <alignment horizontal="center" vertical="center" wrapText="1"/>
    </xf>
    <xf numFmtId="0" fontId="0" fillId="0" borderId="41" xfId="0" applyBorder="1" applyAlignment="1">
      <alignment horizontal="left" vertical="top"/>
    </xf>
    <xf numFmtId="0" fontId="133" fillId="0" borderId="41" xfId="0" applyFont="1" applyBorder="1" applyAlignment="1">
      <alignment horizontal="center" vertical="center"/>
    </xf>
    <xf numFmtId="0" fontId="136" fillId="0" borderId="8" xfId="0" applyFont="1" applyBorder="1" applyAlignment="1">
      <alignment horizontal="center" vertical="top"/>
    </xf>
    <xf numFmtId="0" fontId="136" fillId="0" borderId="8" xfId="0" applyFont="1" applyBorder="1" applyAlignment="1">
      <alignment horizontal="left" vertical="top"/>
    </xf>
    <xf numFmtId="0" fontId="135" fillId="0" borderId="0" xfId="0" applyFont="1" applyBorder="1" applyAlignment="1">
      <alignment horizontal="center" vertical="top"/>
    </xf>
    <xf numFmtId="0" fontId="143" fillId="0" borderId="0" xfId="0" applyFont="1" applyBorder="1" applyAlignment="1">
      <alignment horizontal="left" vertical="top"/>
    </xf>
    <xf numFmtId="0" fontId="165" fillId="0" borderId="42" xfId="0" applyFont="1" applyBorder="1" applyAlignment="1">
      <alignment horizontal="center" vertical="center" wrapText="1"/>
    </xf>
    <xf numFmtId="0" fontId="135" fillId="0" borderId="42" xfId="0" applyFont="1" applyBorder="1" applyAlignment="1">
      <alignment horizontal="center" vertical="center" wrapText="1"/>
    </xf>
    <xf numFmtId="0" fontId="0" fillId="0" borderId="42" xfId="0" applyBorder="1" applyAlignment="1">
      <alignment horizontal="center" vertical="top"/>
    </xf>
    <xf numFmtId="0" fontId="142" fillId="0" borderId="42" xfId="0" applyFont="1" applyBorder="1" applyAlignment="1">
      <alignment horizontal="left" vertical="top"/>
    </xf>
    <xf numFmtId="0" fontId="142" fillId="0" borderId="42" xfId="0" applyFont="1" applyBorder="1" applyAlignment="1">
      <alignment horizontal="center" vertical="center"/>
    </xf>
    <xf numFmtId="0" fontId="168" fillId="0" borderId="42" xfId="0" applyFont="1" applyBorder="1" applyAlignment="1">
      <alignment horizontal="left" vertical="top" wrapText="1"/>
    </xf>
    <xf numFmtId="0" fontId="164" fillId="0" borderId="42" xfId="0" applyFont="1" applyBorder="1" applyAlignment="1">
      <alignment horizontal="left" vertical="top" wrapText="1"/>
    </xf>
    <xf numFmtId="0" fontId="169" fillId="0" borderId="42" xfId="0" applyFont="1" applyBorder="1" applyAlignment="1">
      <alignment horizontal="center" vertical="center"/>
    </xf>
    <xf numFmtId="0" fontId="169" fillId="0" borderId="42" xfId="0" applyFont="1" applyBorder="1" applyAlignment="1">
      <alignment horizontal="center" vertical="top"/>
    </xf>
    <xf numFmtId="0" fontId="169" fillId="0" borderId="0" xfId="0" applyFont="1"/>
    <xf numFmtId="0" fontId="164" fillId="0" borderId="42" xfId="0" applyFont="1" applyBorder="1" applyAlignment="1">
      <alignment horizontal="left" vertical="top"/>
    </xf>
    <xf numFmtId="0" fontId="142" fillId="0" borderId="42" xfId="0" applyFont="1" applyBorder="1" applyAlignment="1">
      <alignment horizontal="left" vertical="top" wrapText="1"/>
    </xf>
    <xf numFmtId="0" fontId="170" fillId="0" borderId="42" xfId="0" applyFont="1" applyBorder="1" applyAlignment="1">
      <alignment horizontal="left" vertical="top" wrapText="1"/>
    </xf>
    <xf numFmtId="0" fontId="9" fillId="0" borderId="8" xfId="0" applyFont="1" applyBorder="1"/>
    <xf numFmtId="0" fontId="129" fillId="0" borderId="8" xfId="0" applyFont="1" applyBorder="1"/>
    <xf numFmtId="0" fontId="98" fillId="0" borderId="8" xfId="0" applyFont="1" applyBorder="1" applyAlignment="1">
      <alignment horizontal="center"/>
    </xf>
    <xf numFmtId="0" fontId="139" fillId="0" borderId="45" xfId="0" applyFont="1" applyBorder="1" applyAlignment="1">
      <alignment horizontal="left" vertical="top"/>
    </xf>
    <xf numFmtId="0" fontId="143" fillId="0" borderId="45" xfId="0" applyFont="1" applyBorder="1" applyAlignment="1">
      <alignment horizontal="left" vertical="top"/>
    </xf>
    <xf numFmtId="0" fontId="128" fillId="0" borderId="0" xfId="0" applyFont="1" applyBorder="1" applyAlignment="1">
      <alignment horizontal="right" vertical="center"/>
    </xf>
    <xf numFmtId="0" fontId="167" fillId="0" borderId="41" xfId="0" applyFont="1" applyBorder="1" applyAlignment="1">
      <alignment horizontal="center" vertical="top"/>
    </xf>
    <xf numFmtId="0" fontId="167" fillId="0" borderId="8" xfId="0" applyFont="1" applyBorder="1" applyAlignment="1">
      <alignment horizontal="center" vertical="top"/>
    </xf>
    <xf numFmtId="0" fontId="171" fillId="0" borderId="42" xfId="0" applyFont="1" applyBorder="1" applyAlignment="1">
      <alignment horizontal="center" vertical="top"/>
    </xf>
    <xf numFmtId="0" fontId="0" fillId="0" borderId="0" xfId="0" applyBorder="1"/>
    <xf numFmtId="0" fontId="172" fillId="0" borderId="42" xfId="0" applyFont="1" applyBorder="1" applyAlignment="1">
      <alignment horizontal="center" vertical="center"/>
    </xf>
    <xf numFmtId="0" fontId="132" fillId="0" borderId="42" xfId="0" applyFont="1" applyBorder="1" applyAlignment="1">
      <alignment horizontal="center" vertical="center"/>
    </xf>
    <xf numFmtId="0" fontId="140" fillId="0" borderId="41" xfId="0" applyFont="1" applyBorder="1" applyAlignment="1">
      <alignment horizontal="center" vertical="center"/>
    </xf>
    <xf numFmtId="0" fontId="9" fillId="0" borderId="8" xfId="0" applyFont="1" applyBorder="1" applyAlignment="1">
      <alignment vertical="center"/>
    </xf>
    <xf numFmtId="0" fontId="0" fillId="0" borderId="8" xfId="0" applyBorder="1" applyAlignment="1">
      <alignment vertical="center"/>
    </xf>
    <xf numFmtId="0" fontId="134" fillId="0" borderId="8" xfId="0" applyFont="1" applyBorder="1" applyAlignment="1">
      <alignment horizontal="center" vertical="center"/>
    </xf>
    <xf numFmtId="0" fontId="0" fillId="0" borderId="0" xfId="0" applyAlignment="1">
      <alignment horizontal="center" vertical="center"/>
    </xf>
    <xf numFmtId="0" fontId="9" fillId="0" borderId="8" xfId="0" applyFont="1" applyBorder="1" applyAlignment="1">
      <alignment vertical="center" wrapText="1"/>
    </xf>
    <xf numFmtId="0" fontId="81" fillId="0" borderId="8" xfId="0" applyFont="1" applyBorder="1" applyAlignment="1">
      <alignment horizontal="center" vertical="center"/>
    </xf>
    <xf numFmtId="0" fontId="55" fillId="13" borderId="0" xfId="0" applyFont="1" applyFill="1" applyAlignment="1" applyProtection="1">
      <alignment horizontal="center" vertical="center"/>
      <protection hidden="1"/>
    </xf>
    <xf numFmtId="0" fontId="120" fillId="14" borderId="0" xfId="0" applyFont="1" applyFill="1" applyBorder="1" applyAlignment="1" applyProtection="1">
      <alignment horizontal="center" vertical="center" wrapText="1"/>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88" fillId="5" borderId="8" xfId="0" applyFont="1" applyFill="1" applyBorder="1" applyAlignment="1">
      <alignment vertical="center" shrinkToFit="1"/>
    </xf>
    <xf numFmtId="0" fontId="59" fillId="5" borderId="0" xfId="0" applyFont="1" applyFill="1" applyBorder="1" applyAlignment="1">
      <alignment horizontal="center" vertical="center" shrinkToFit="1"/>
    </xf>
    <xf numFmtId="0" fontId="87" fillId="3" borderId="17" xfId="0" applyFont="1" applyFill="1" applyBorder="1" applyAlignment="1">
      <alignment horizontal="center" vertical="center" wrapText="1" shrinkToFit="1"/>
    </xf>
    <xf numFmtId="0" fontId="87" fillId="3" borderId="18" xfId="0" applyFont="1" applyFill="1" applyBorder="1" applyAlignment="1">
      <alignment horizontal="center" vertical="center" wrapText="1" shrinkToFit="1"/>
    </xf>
    <xf numFmtId="0" fontId="82" fillId="3" borderId="17" xfId="0" applyFont="1" applyFill="1" applyBorder="1" applyAlignment="1">
      <alignment horizontal="center" vertical="center" wrapText="1" shrinkToFit="1"/>
    </xf>
    <xf numFmtId="0" fontId="82" fillId="3" borderId="18" xfId="0" applyFont="1" applyFill="1" applyBorder="1" applyAlignment="1">
      <alignment horizontal="center" vertical="center" wrapText="1" shrinkToFit="1"/>
    </xf>
    <xf numFmtId="0" fontId="83" fillId="3" borderId="13" xfId="0" applyFont="1" applyFill="1" applyBorder="1" applyAlignment="1">
      <alignment horizontal="center" vertical="center" wrapText="1"/>
    </xf>
    <xf numFmtId="0" fontId="83" fillId="3" borderId="14" xfId="0" applyFont="1" applyFill="1" applyBorder="1" applyAlignment="1">
      <alignment horizontal="center" vertical="center" wrapText="1"/>
    </xf>
    <xf numFmtId="0" fontId="5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27" xfId="0" applyFont="1" applyFill="1" applyBorder="1" applyAlignment="1">
      <alignment horizontal="left" vertical="center"/>
    </xf>
    <xf numFmtId="0" fontId="20" fillId="2" borderId="31" xfId="0" applyFont="1" applyFill="1" applyBorder="1" applyAlignment="1">
      <alignment horizontal="left" vertical="center"/>
    </xf>
    <xf numFmtId="0" fontId="80" fillId="2" borderId="34" xfId="0" applyFont="1" applyFill="1" applyBorder="1" applyAlignment="1">
      <alignment horizontal="left" vertical="center"/>
    </xf>
    <xf numFmtId="0" fontId="78" fillId="5" borderId="34" xfId="0" applyFont="1" applyFill="1" applyBorder="1" applyAlignment="1">
      <alignment horizontal="left" vertical="center"/>
    </xf>
    <xf numFmtId="0" fontId="78" fillId="5" borderId="35"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25" fillId="5" borderId="26" xfId="0" applyFont="1" applyFill="1" applyBorder="1" applyAlignment="1" applyProtection="1">
      <alignment horizontal="center" vertical="center" wrapText="1"/>
      <protection locked="0"/>
    </xf>
    <xf numFmtId="0" fontId="125" fillId="5" borderId="20" xfId="0" applyFont="1" applyFill="1" applyBorder="1" applyAlignment="1" applyProtection="1">
      <alignment horizontal="center" vertical="center" wrapText="1"/>
      <protection locked="0"/>
    </xf>
    <xf numFmtId="0" fontId="4" fillId="9" borderId="2" xfId="0" applyFont="1" applyFill="1" applyBorder="1" applyAlignment="1">
      <alignment horizontal="left" vertical="center"/>
    </xf>
    <xf numFmtId="0" fontId="4" fillId="9" borderId="32" xfId="0" applyFont="1" applyFill="1" applyBorder="1" applyAlignment="1">
      <alignment horizontal="left" vertical="center"/>
    </xf>
    <xf numFmtId="0" fontId="110" fillId="9" borderId="2" xfId="0" applyFont="1" applyFill="1" applyBorder="1" applyAlignment="1">
      <alignment horizontal="left" vertical="center"/>
    </xf>
    <xf numFmtId="0" fontId="110" fillId="9" borderId="32" xfId="0" applyFont="1" applyFill="1" applyBorder="1" applyAlignment="1">
      <alignment horizontal="left" vertical="center"/>
    </xf>
    <xf numFmtId="0" fontId="79" fillId="2" borderId="28" xfId="0" applyFont="1" applyFill="1" applyBorder="1" applyAlignment="1">
      <alignment horizontal="left" vertical="center"/>
    </xf>
    <xf numFmtId="0" fontId="79" fillId="2" borderId="29" xfId="0" applyFont="1" applyFill="1" applyBorder="1" applyAlignment="1">
      <alignment horizontal="left" vertical="center"/>
    </xf>
    <xf numFmtId="0" fontId="1" fillId="5" borderId="22" xfId="0" applyFont="1" applyFill="1" applyBorder="1" applyAlignment="1">
      <alignment horizontal="right" vertical="center"/>
    </xf>
    <xf numFmtId="0" fontId="1" fillId="5" borderId="28" xfId="0" applyFont="1" applyFill="1" applyBorder="1" applyAlignment="1">
      <alignment horizontal="right" vertical="center"/>
    </xf>
    <xf numFmtId="0" fontId="1" fillId="5" borderId="30" xfId="0" applyFont="1" applyFill="1" applyBorder="1" applyAlignment="1">
      <alignment horizontal="right" vertical="center"/>
    </xf>
    <xf numFmtId="0" fontId="1" fillId="5" borderId="27"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2" xfId="0" applyFont="1" applyFill="1" applyBorder="1" applyAlignment="1">
      <alignment horizontal="right" vertical="center"/>
    </xf>
    <xf numFmtId="0" fontId="1" fillId="5" borderId="33" xfId="0" applyFont="1" applyFill="1" applyBorder="1" applyAlignment="1">
      <alignment horizontal="right" vertical="center"/>
    </xf>
    <xf numFmtId="0" fontId="1" fillId="5" borderId="21" xfId="0" applyFont="1" applyFill="1" applyBorder="1" applyAlignment="1">
      <alignment horizontal="right" vertical="center"/>
    </xf>
    <xf numFmtId="0" fontId="1" fillId="5" borderId="24" xfId="0" applyFont="1" applyFill="1" applyBorder="1" applyAlignment="1">
      <alignment horizontal="right" vertical="center"/>
    </xf>
    <xf numFmtId="0" fontId="1" fillId="5" borderId="34" xfId="0" applyFont="1" applyFill="1" applyBorder="1" applyAlignment="1">
      <alignment horizontal="right" vertical="center"/>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8"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14"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14" xfId="0" applyFont="1" applyFill="1" applyBorder="1" applyAlignment="1">
      <alignment horizontal="center" vertical="center"/>
    </xf>
    <xf numFmtId="0" fontId="77" fillId="0" borderId="0" xfId="0" applyFont="1" applyAlignment="1">
      <alignment horizontal="center" vertical="center"/>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80" fillId="2" borderId="2" xfId="0" applyFont="1" applyFill="1" applyBorder="1" applyAlignment="1">
      <alignment horizontal="left" vertical="center"/>
    </xf>
    <xf numFmtId="0" fontId="80" fillId="2" borderId="21" xfId="0" applyFont="1" applyFill="1" applyBorder="1" applyAlignment="1">
      <alignment horizontal="left" vertical="center"/>
    </xf>
    <xf numFmtId="0" fontId="29" fillId="0" borderId="13" xfId="0" applyFont="1" applyBorder="1" applyAlignment="1">
      <alignment horizontal="center"/>
    </xf>
    <xf numFmtId="0" fontId="29" fillId="0" borderId="14" xfId="0" applyFont="1" applyBorder="1" applyAlignment="1">
      <alignment horizontal="center"/>
    </xf>
    <xf numFmtId="0" fontId="29" fillId="0" borderId="8" xfId="0" applyFont="1" applyBorder="1" applyAlignment="1">
      <alignment horizontal="right"/>
    </xf>
    <xf numFmtId="0" fontId="126" fillId="0" borderId="8" xfId="0" applyFont="1" applyBorder="1" applyAlignment="1">
      <alignment horizont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29" fillId="0" borderId="8" xfId="0" applyFont="1" applyBorder="1" applyAlignment="1">
      <alignment horizontal="center"/>
    </xf>
    <xf numFmtId="0" fontId="0" fillId="0" borderId="8" xfId="0" applyBorder="1" applyAlignment="1">
      <alignment horizontal="center" vertical="center"/>
    </xf>
    <xf numFmtId="0" fontId="111" fillId="2" borderId="0" xfId="0" applyFont="1" applyFill="1" applyAlignment="1">
      <alignment horizontal="center" vertical="center"/>
    </xf>
    <xf numFmtId="0" fontId="100" fillId="2" borderId="0" xfId="0" applyFont="1" applyFill="1" applyAlignment="1">
      <alignment horizontal="center"/>
    </xf>
    <xf numFmtId="0" fontId="100" fillId="2" borderId="0" xfId="0" applyFont="1" applyFill="1" applyAlignment="1">
      <alignment horizontal="center" vertical="top"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76" fillId="2" borderId="21" xfId="0" applyFont="1" applyFill="1" applyBorder="1" applyAlignment="1">
      <alignment horizontal="center" vertical="center"/>
    </xf>
    <xf numFmtId="0" fontId="44" fillId="2" borderId="21"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4" xfId="0" applyFont="1" applyFill="1" applyBorder="1" applyAlignment="1">
      <alignment horizontal="center" vertical="center"/>
    </xf>
    <xf numFmtId="175" fontId="106" fillId="2" borderId="0" xfId="0" applyNumberFormat="1" applyFont="1" applyFill="1" applyAlignment="1">
      <alignment horizontal="center" shrinkToFit="1"/>
    </xf>
    <xf numFmtId="0" fontId="18" fillId="2" borderId="0" xfId="0" applyFont="1" applyFill="1" applyAlignment="1">
      <alignment horizontal="center" vertical="center"/>
    </xf>
    <xf numFmtId="0" fontId="20" fillId="2" borderId="0" xfId="0" applyFont="1" applyFill="1" applyAlignment="1">
      <alignment horizontal="center" vertical="center"/>
    </xf>
    <xf numFmtId="0" fontId="63" fillId="2" borderId="0" xfId="0" applyFont="1" applyFill="1" applyAlignment="1">
      <alignment horizontal="center" vertical="center"/>
    </xf>
    <xf numFmtId="0" fontId="44" fillId="2" borderId="8"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65" fillId="2" borderId="13" xfId="0" applyFont="1" applyFill="1" applyBorder="1" applyAlignment="1">
      <alignment horizontal="center" vertical="center"/>
    </xf>
    <xf numFmtId="0" fontId="65" fillId="2" borderId="14" xfId="0" applyFont="1" applyFill="1" applyBorder="1" applyAlignment="1">
      <alignment horizontal="center" vertical="center"/>
    </xf>
    <xf numFmtId="0" fontId="129" fillId="0" borderId="0" xfId="0" applyFont="1" applyAlignment="1">
      <alignment horizontal="center" vertical="center"/>
    </xf>
    <xf numFmtId="0" fontId="77" fillId="0" borderId="0" xfId="0" applyFont="1" applyAlignment="1">
      <alignment vertical="center"/>
    </xf>
    <xf numFmtId="0" fontId="126" fillId="0" borderId="0" xfId="0" applyFont="1" applyBorder="1" applyAlignment="1">
      <alignment horizontal="center"/>
    </xf>
    <xf numFmtId="0" fontId="149" fillId="0" borderId="0" xfId="0" applyFont="1" applyAlignment="1">
      <alignment vertical="center"/>
    </xf>
    <xf numFmtId="0" fontId="129" fillId="0" borderId="0" xfId="0" applyFont="1" applyAlignment="1">
      <alignment vertical="center"/>
    </xf>
    <xf numFmtId="0" fontId="128" fillId="0" borderId="0" xfId="0" applyFont="1" applyAlignment="1">
      <alignment horizontal="center" vertical="center"/>
    </xf>
    <xf numFmtId="0" fontId="149" fillId="0" borderId="0" xfId="0" applyFont="1" applyAlignment="1">
      <alignment horizontal="left" vertical="center"/>
    </xf>
    <xf numFmtId="0" fontId="77" fillId="0" borderId="40" xfId="0" applyFont="1" applyBorder="1" applyAlignment="1">
      <alignment horizontal="center" vertical="center"/>
    </xf>
    <xf numFmtId="0" fontId="130" fillId="0" borderId="8" xfId="0" applyFont="1" applyBorder="1" applyAlignment="1">
      <alignment horizontal="center" vertical="center" wrapText="1"/>
    </xf>
    <xf numFmtId="0" fontId="104" fillId="0" borderId="8" xfId="0" applyFont="1" applyBorder="1" applyAlignment="1">
      <alignment horizontal="center" vertical="center" wrapText="1"/>
    </xf>
    <xf numFmtId="0" fontId="104" fillId="0" borderId="8" xfId="0" applyFont="1" applyBorder="1" applyAlignment="1">
      <alignment horizontal="left" vertical="center" wrapText="1"/>
    </xf>
    <xf numFmtId="0" fontId="135" fillId="0" borderId="42" xfId="0" applyFont="1" applyBorder="1" applyAlignment="1">
      <alignment horizontal="left" vertical="top"/>
    </xf>
    <xf numFmtId="0" fontId="135" fillId="0" borderId="44" xfId="0" applyFont="1" applyBorder="1" applyAlignment="1">
      <alignment horizontal="center" vertical="top"/>
    </xf>
    <xf numFmtId="0" fontId="135" fillId="0" borderId="45" xfId="0" applyFont="1" applyBorder="1" applyAlignment="1">
      <alignment horizontal="center" vertical="top"/>
    </xf>
    <xf numFmtId="0" fontId="135" fillId="0" borderId="46" xfId="0" applyFont="1" applyBorder="1" applyAlignment="1">
      <alignment horizontal="center" vertical="top"/>
    </xf>
    <xf numFmtId="0" fontId="135" fillId="0" borderId="42" xfId="0" applyFont="1" applyBorder="1" applyAlignment="1">
      <alignment horizontal="left" vertical="top" wrapText="1"/>
    </xf>
    <xf numFmtId="0" fontId="142" fillId="0" borderId="0" xfId="0" applyFont="1"/>
    <xf numFmtId="0" fontId="141" fillId="0" borderId="41" xfId="0" applyFont="1" applyBorder="1" applyAlignment="1">
      <alignment horizontal="center" vertical="top"/>
    </xf>
    <xf numFmtId="0" fontId="129" fillId="0" borderId="0" xfId="0" applyFont="1" applyAlignment="1">
      <alignment horizontal="center"/>
    </xf>
    <xf numFmtId="0" fontId="29" fillId="0" borderId="40" xfId="0" applyFont="1" applyBorder="1" applyAlignment="1">
      <alignment vertical="top"/>
    </xf>
    <xf numFmtId="0" fontId="134" fillId="2" borderId="45" xfId="0" applyFont="1" applyFill="1" applyBorder="1" applyAlignment="1">
      <alignment horizontal="center" vertical="top"/>
    </xf>
    <xf numFmtId="0" fontId="128" fillId="0" borderId="0" xfId="0" applyFont="1" applyBorder="1" applyAlignment="1">
      <alignment horizontal="center" vertical="center"/>
    </xf>
    <xf numFmtId="0" fontId="149" fillId="0" borderId="0" xfId="0" applyFont="1" applyBorder="1" applyAlignment="1">
      <alignment horizontal="left" vertical="center"/>
    </xf>
    <xf numFmtId="0" fontId="91" fillId="2" borderId="0" xfId="0" applyFont="1" applyFill="1" applyAlignment="1" applyProtection="1">
      <alignment horizontal="center" vertical="center"/>
    </xf>
    <xf numFmtId="0" fontId="33" fillId="2" borderId="0" xfId="0" applyFont="1" applyFill="1" applyAlignment="1" applyProtection="1">
      <alignment horizontal="center" vertical="top"/>
    </xf>
    <xf numFmtId="0" fontId="33" fillId="2" borderId="21" xfId="0" applyFont="1" applyFill="1" applyBorder="1" applyAlignment="1" applyProtection="1">
      <alignment horizontal="center" vertical="top"/>
    </xf>
    <xf numFmtId="175" fontId="43" fillId="2" borderId="0" xfId="0" applyNumberFormat="1" applyFont="1" applyFill="1" applyAlignment="1" applyProtection="1">
      <alignment horizontal="center" vertical="center" shrinkToFit="1"/>
    </xf>
    <xf numFmtId="0" fontId="54" fillId="6" borderId="13"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4" xfId="0" applyFont="1" applyFill="1" applyBorder="1" applyAlignment="1" applyProtection="1">
      <alignment horizontal="center" vertical="center"/>
    </xf>
    <xf numFmtId="0" fontId="32" fillId="2" borderId="19" xfId="0" applyFont="1" applyFill="1" applyBorder="1" applyAlignment="1" applyProtection="1">
      <alignment horizontal="center" vertical="center" wrapText="1"/>
    </xf>
    <xf numFmtId="0" fontId="32" fillId="2" borderId="18" xfId="0" applyFont="1" applyFill="1" applyBorder="1" applyAlignment="1" applyProtection="1">
      <alignment horizontal="center" vertical="center" wrapText="1"/>
    </xf>
    <xf numFmtId="0" fontId="30"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2" fillId="0" borderId="13" xfId="0" applyFont="1" applyBorder="1" applyAlignment="1" applyProtection="1">
      <alignment horizontal="right" vertical="center"/>
    </xf>
    <xf numFmtId="0" fontId="42" fillId="0" borderId="2" xfId="0" applyFont="1" applyBorder="1" applyAlignment="1" applyProtection="1">
      <alignment horizontal="right" vertical="center"/>
    </xf>
    <xf numFmtId="0" fontId="44" fillId="2" borderId="19" xfId="0" applyFont="1" applyFill="1" applyBorder="1" applyAlignment="1" applyProtection="1">
      <alignment horizontal="center" vertical="center" wrapText="1"/>
    </xf>
    <xf numFmtId="0" fontId="44" fillId="2" borderId="18" xfId="0" applyFont="1" applyFill="1" applyBorder="1" applyAlignment="1" applyProtection="1">
      <alignment horizontal="center" vertical="center" wrapText="1"/>
    </xf>
    <xf numFmtId="0" fontId="42" fillId="0" borderId="18" xfId="0" applyFont="1" applyBorder="1" applyProtection="1"/>
    <xf numFmtId="0" fontId="4" fillId="2" borderId="27"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1" fillId="6" borderId="13" xfId="0" applyFont="1" applyFill="1" applyBorder="1" applyAlignment="1" applyProtection="1">
      <alignment horizontal="right" vertical="center"/>
    </xf>
    <xf numFmtId="0" fontId="31" fillId="6" borderId="2" xfId="0" applyFont="1" applyFill="1" applyBorder="1" applyAlignment="1" applyProtection="1">
      <alignment horizontal="right" vertical="center"/>
    </xf>
    <xf numFmtId="170" fontId="76" fillId="2" borderId="2" xfId="0" applyNumberFormat="1" applyFont="1" applyFill="1" applyBorder="1" applyAlignment="1" applyProtection="1">
      <alignment horizontal="right" vertical="center"/>
    </xf>
    <xf numFmtId="170" fontId="76" fillId="2" borderId="14" xfId="0" applyNumberFormat="1" applyFont="1" applyFill="1" applyBorder="1" applyAlignment="1" applyProtection="1">
      <alignment horizontal="right" vertical="center"/>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xf>
    <xf numFmtId="0" fontId="46" fillId="2" borderId="18"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0" fontId="32" fillId="2" borderId="14" xfId="0" applyFont="1" applyFill="1" applyBorder="1" applyAlignment="1" applyProtection="1">
      <alignment horizontal="center" vertical="center" wrapText="1"/>
    </xf>
    <xf numFmtId="175" fontId="43" fillId="2" borderId="0" xfId="0" applyNumberFormat="1" applyFont="1" applyFill="1" applyAlignment="1">
      <alignment horizontal="center" vertical="center" shrinkToFit="1"/>
    </xf>
    <xf numFmtId="0" fontId="30" fillId="2" borderId="0" xfId="0" applyFont="1" applyFill="1" applyAlignment="1">
      <alignment horizontal="center" vertical="center"/>
    </xf>
    <xf numFmtId="0" fontId="33" fillId="2" borderId="8"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55" fillId="2" borderId="21" xfId="0" applyFont="1" applyFill="1" applyBorder="1" applyAlignment="1">
      <alignment horizontal="center" vertical="center"/>
    </xf>
    <xf numFmtId="0" fontId="83" fillId="2" borderId="27" xfId="0" applyFont="1" applyFill="1" applyBorder="1" applyAlignment="1" applyProtection="1">
      <alignment horizontal="center" vertical="center"/>
    </xf>
    <xf numFmtId="0" fontId="18" fillId="2" borderId="0" xfId="0" applyFont="1" applyFill="1" applyAlignment="1">
      <alignment horizontal="right" vertical="center"/>
    </xf>
    <xf numFmtId="0" fontId="32" fillId="2" borderId="0" xfId="0" applyFont="1" applyFill="1" applyAlignment="1">
      <alignment horizontal="center"/>
    </xf>
    <xf numFmtId="0" fontId="32" fillId="2" borderId="0" xfId="0" applyFont="1" applyFill="1" applyAlignment="1">
      <alignment horizontal="center" vertical="top" wrapText="1"/>
    </xf>
    <xf numFmtId="0" fontId="34" fillId="2" borderId="13" xfId="0" applyFont="1" applyFill="1" applyBorder="1" applyAlignment="1">
      <alignment horizontal="center" vertical="center"/>
    </xf>
    <xf numFmtId="0" fontId="34" fillId="2" borderId="2" xfId="0" applyFont="1" applyFill="1" applyBorder="1" applyAlignment="1">
      <alignment horizontal="center" vertical="center"/>
    </xf>
    <xf numFmtId="0" fontId="45" fillId="0" borderId="19" xfId="1" applyFont="1" applyBorder="1" applyAlignment="1" applyProtection="1">
      <alignment horizontal="center" vertical="center" wrapText="1"/>
      <protection hidden="1"/>
    </xf>
    <xf numFmtId="0" fontId="45" fillId="0" borderId="18" xfId="1" applyFont="1" applyBorder="1" applyAlignment="1" applyProtection="1">
      <alignment horizontal="center" vertical="center" wrapText="1"/>
      <protection hidden="1"/>
    </xf>
    <xf numFmtId="0" fontId="111" fillId="2" borderId="0" xfId="0" applyFont="1" applyFill="1" applyAlignment="1" applyProtection="1">
      <alignment horizontal="center"/>
      <protection locked="0"/>
    </xf>
    <xf numFmtId="0" fontId="25" fillId="2" borderId="0" xfId="0" applyFont="1" applyFill="1" applyAlignment="1" applyProtection="1">
      <alignment horizontal="center" vertical="top" wrapText="1"/>
      <protection locked="0"/>
    </xf>
    <xf numFmtId="0" fontId="25" fillId="2" borderId="0" xfId="0" applyFont="1" applyFill="1" applyAlignment="1" applyProtection="1">
      <alignment horizontal="center"/>
      <protection locked="0"/>
    </xf>
    <xf numFmtId="0" fontId="31" fillId="2" borderId="8" xfId="0" applyFont="1" applyFill="1" applyBorder="1" applyAlignment="1" applyProtection="1">
      <alignment horizontal="center" vertical="center" wrapText="1"/>
      <protection locked="0"/>
    </xf>
    <xf numFmtId="175" fontId="43" fillId="2" borderId="0" xfId="0" applyNumberFormat="1" applyFont="1" applyFill="1" applyAlignment="1" applyProtection="1">
      <alignment horizontal="center" shrinkToFit="1"/>
      <protection locked="0"/>
    </xf>
    <xf numFmtId="0" fontId="30" fillId="2" borderId="0" xfId="0" applyFont="1" applyFill="1" applyAlignment="1" applyProtection="1">
      <alignment horizontal="center" vertical="center"/>
      <protection locked="0"/>
    </xf>
    <xf numFmtId="0" fontId="45"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right" vertical="center"/>
      <protection locked="0"/>
    </xf>
    <xf numFmtId="0" fontId="33" fillId="0" borderId="21" xfId="0" applyFont="1" applyFill="1" applyBorder="1" applyAlignment="1" applyProtection="1">
      <alignment horizontal="center" vertical="center"/>
      <protection locked="0" hidden="1"/>
    </xf>
    <xf numFmtId="0" fontId="44" fillId="2" borderId="21" xfId="0" applyFont="1" applyFill="1" applyBorder="1" applyAlignment="1" applyProtection="1">
      <alignment horizontal="center" vertical="center"/>
      <protection locked="0"/>
    </xf>
    <xf numFmtId="0" fontId="132" fillId="0" borderId="8" xfId="0" applyFont="1" applyBorder="1" applyAlignment="1">
      <alignment horizontal="center" vertical="center" wrapText="1"/>
    </xf>
    <xf numFmtId="0" fontId="142" fillId="0" borderId="8" xfId="0" applyFont="1" applyBorder="1" applyAlignment="1">
      <alignment horizontal="center" vertical="center"/>
    </xf>
    <xf numFmtId="0" fontId="153" fillId="0" borderId="8" xfId="0" applyFont="1" applyBorder="1" applyAlignment="1">
      <alignment horizontal="center" vertical="center" wrapText="1"/>
    </xf>
    <xf numFmtId="0" fontId="153" fillId="0" borderId="8" xfId="0" applyFont="1" applyBorder="1" applyAlignment="1">
      <alignment horizontal="center" vertical="center"/>
    </xf>
    <xf numFmtId="0" fontId="142" fillId="0" borderId="8" xfId="0" applyFont="1" applyBorder="1" applyAlignment="1">
      <alignment horizontal="center" vertical="center" wrapText="1"/>
    </xf>
    <xf numFmtId="0" fontId="128" fillId="0" borderId="0" xfId="0" applyFont="1" applyBorder="1" applyAlignment="1">
      <alignment horizontal="right" vertical="center"/>
    </xf>
    <xf numFmtId="0" fontId="149" fillId="0" borderId="0" xfId="0" applyFont="1" applyBorder="1" applyAlignment="1">
      <alignment horizontal="center" vertical="center"/>
    </xf>
    <xf numFmtId="0" fontId="77" fillId="2" borderId="40" xfId="0" applyFont="1" applyFill="1" applyBorder="1" applyAlignment="1">
      <alignment horizontal="right" vertical="top"/>
    </xf>
    <xf numFmtId="0" fontId="132" fillId="0" borderId="42" xfId="0" applyFont="1" applyBorder="1" applyAlignment="1">
      <alignment horizontal="left" vertical="top"/>
    </xf>
    <xf numFmtId="0" fontId="134" fillId="2" borderId="0" xfId="0" applyFont="1" applyFill="1" applyBorder="1" applyAlignment="1">
      <alignment horizontal="right" vertical="center" wrapText="1"/>
    </xf>
    <xf numFmtId="0" fontId="136" fillId="0" borderId="8" xfId="0" applyFont="1" applyBorder="1" applyAlignment="1">
      <alignment horizontal="left" vertical="top" wrapText="1"/>
    </xf>
    <xf numFmtId="0" fontId="136" fillId="0" borderId="8" xfId="0" applyFont="1" applyBorder="1" applyAlignment="1">
      <alignment horizontal="center" vertical="center" wrapText="1"/>
    </xf>
    <xf numFmtId="0" fontId="136" fillId="0" borderId="8" xfId="0" applyFont="1" applyBorder="1" applyAlignment="1">
      <alignment horizontal="center" vertical="top"/>
    </xf>
    <xf numFmtId="0" fontId="158" fillId="0" borderId="42" xfId="0" applyFont="1" applyBorder="1" applyAlignment="1">
      <alignment horizontal="center" vertical="center" wrapText="1"/>
    </xf>
    <xf numFmtId="0" fontId="139" fillId="0" borderId="8" xfId="0" applyFont="1" applyBorder="1" applyAlignment="1">
      <alignment horizontal="center" vertical="center" wrapText="1"/>
    </xf>
    <xf numFmtId="0" fontId="139" fillId="0" borderId="0" xfId="0" applyFont="1" applyBorder="1" applyAlignment="1">
      <alignment horizontal="left" vertical="top"/>
    </xf>
    <xf numFmtId="0" fontId="135" fillId="0" borderId="0" xfId="0" applyFont="1" applyBorder="1" applyAlignment="1">
      <alignment horizontal="center" vertical="top"/>
    </xf>
    <xf numFmtId="0" fontId="143" fillId="0" borderId="0" xfId="0" applyFont="1" applyBorder="1" applyAlignment="1">
      <alignment horizontal="left" vertical="top"/>
    </xf>
    <xf numFmtId="0" fontId="135" fillId="0" borderId="44" xfId="0" applyFont="1" applyBorder="1" applyAlignment="1">
      <alignment horizontal="left" vertical="top" wrapText="1"/>
    </xf>
    <xf numFmtId="0" fontId="135" fillId="0" borderId="48" xfId="0" applyFont="1" applyBorder="1" applyAlignment="1">
      <alignment horizontal="left" vertical="top" wrapText="1"/>
    </xf>
    <xf numFmtId="0" fontId="165" fillId="0" borderId="42" xfId="0" applyFont="1" applyBorder="1" applyAlignment="1">
      <alignment horizontal="center" vertical="center" wrapText="1"/>
    </xf>
    <xf numFmtId="0" fontId="139" fillId="0" borderId="42" xfId="0" applyFont="1" applyBorder="1" applyAlignment="1">
      <alignment horizontal="center" vertical="center" wrapText="1"/>
    </xf>
    <xf numFmtId="0" fontId="139" fillId="0" borderId="44" xfId="0" applyFont="1" applyBorder="1" applyAlignment="1">
      <alignment horizontal="center" vertical="center" wrapText="1"/>
    </xf>
    <xf numFmtId="0" fontId="172" fillId="0" borderId="8" xfId="0" applyFont="1" applyBorder="1" applyAlignment="1">
      <alignment horizontal="center" vertical="center"/>
    </xf>
    <xf numFmtId="0" fontId="172" fillId="0" borderId="42" xfId="0" applyFont="1" applyBorder="1" applyAlignment="1">
      <alignment horizontal="center" vertical="center"/>
    </xf>
    <xf numFmtId="0" fontId="172" fillId="0" borderId="44" xfId="0" applyFont="1" applyBorder="1" applyAlignment="1">
      <alignment horizontal="center" vertical="center"/>
    </xf>
    <xf numFmtId="0" fontId="172" fillId="0" borderId="48" xfId="0" applyFont="1" applyBorder="1" applyAlignment="1">
      <alignment horizontal="center" vertical="center"/>
    </xf>
    <xf numFmtId="0" fontId="172" fillId="0" borderId="47" xfId="0" applyFont="1" applyBorder="1" applyAlignment="1">
      <alignment horizontal="center" vertical="center"/>
    </xf>
    <xf numFmtId="0" fontId="0" fillId="0" borderId="42" xfId="0" applyBorder="1" applyAlignment="1">
      <alignment horizontal="center" vertical="center"/>
    </xf>
    <xf numFmtId="0" fontId="135" fillId="0" borderId="53" xfId="0" applyFont="1" applyBorder="1" applyAlignment="1">
      <alignment horizontal="center" vertical="top" wrapText="1"/>
    </xf>
    <xf numFmtId="0" fontId="135" fillId="0" borderId="45" xfId="0" applyFont="1" applyBorder="1" applyAlignment="1">
      <alignment horizontal="center" vertical="top" wrapText="1"/>
    </xf>
    <xf numFmtId="0" fontId="135" fillId="0" borderId="42"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48" xfId="0" applyFont="1" applyBorder="1" applyAlignment="1">
      <alignment horizontal="center" vertical="center" wrapText="1"/>
    </xf>
    <xf numFmtId="0" fontId="140" fillId="0" borderId="42" xfId="0" applyFont="1" applyBorder="1" applyAlignment="1">
      <alignment horizontal="center" vertical="center" wrapText="1"/>
    </xf>
    <xf numFmtId="0" fontId="149" fillId="0" borderId="0" xfId="0" applyFont="1" applyAlignment="1">
      <alignment horizontal="center" vertical="center"/>
    </xf>
    <xf numFmtId="0" fontId="142" fillId="0" borderId="42" xfId="0" applyFont="1" applyBorder="1" applyAlignment="1">
      <alignment horizontal="left" vertical="top"/>
    </xf>
    <xf numFmtId="0" fontId="142" fillId="0" borderId="44" xfId="0" applyFont="1" applyBorder="1" applyAlignment="1">
      <alignment horizontal="center" vertical="top" wrapText="1"/>
    </xf>
    <xf numFmtId="0" fontId="142" fillId="0" borderId="48" xfId="0" applyFont="1" applyBorder="1" applyAlignment="1">
      <alignment horizontal="center" vertical="top" wrapText="1"/>
    </xf>
    <xf numFmtId="14" fontId="0" fillId="0" borderId="42" xfId="0" applyNumberFormat="1" applyBorder="1" applyAlignment="1">
      <alignment horizontal="left" vertical="top"/>
    </xf>
    <xf numFmtId="0" fontId="0" fillId="0" borderId="42" xfId="0" applyBorder="1" applyAlignment="1">
      <alignment horizontal="left" vertical="top"/>
    </xf>
    <xf numFmtId="0" fontId="166" fillId="2" borderId="47" xfId="0" applyFont="1" applyFill="1" applyBorder="1" applyAlignment="1">
      <alignment horizontal="center" vertical="top"/>
    </xf>
    <xf numFmtId="0" fontId="167" fillId="0" borderId="42" xfId="0" applyFont="1" applyBorder="1" applyAlignment="1">
      <alignment horizontal="left" vertical="top" wrapText="1"/>
    </xf>
    <xf numFmtId="0" fontId="167" fillId="0" borderId="42" xfId="0" applyFont="1" applyBorder="1" applyAlignment="1">
      <alignment horizontal="center" vertical="center"/>
    </xf>
    <xf numFmtId="0" fontId="77" fillId="2" borderId="50" xfId="0" applyFont="1" applyFill="1" applyBorder="1" applyAlignment="1">
      <alignment horizontal="center" vertical="top" wrapText="1"/>
    </xf>
    <xf numFmtId="0" fontId="77" fillId="2" borderId="51" xfId="0" applyFont="1" applyFill="1" applyBorder="1" applyAlignment="1">
      <alignment horizontal="center" vertical="top" wrapText="1"/>
    </xf>
    <xf numFmtId="0" fontId="77" fillId="2" borderId="52" xfId="0" applyFont="1" applyFill="1" applyBorder="1" applyAlignment="1">
      <alignment horizontal="center" vertical="top" wrapText="1"/>
    </xf>
    <xf numFmtId="0" fontId="25" fillId="2" borderId="0" xfId="0" applyFont="1" applyFill="1" applyAlignment="1">
      <alignment horizontal="center" vertical="top" wrapText="1"/>
    </xf>
    <xf numFmtId="0" fontId="167" fillId="0" borderId="0" xfId="0" applyFont="1" applyBorder="1" applyAlignment="1">
      <alignment horizontal="center" vertical="center"/>
    </xf>
    <xf numFmtId="0" fontId="173" fillId="0" borderId="0" xfId="0" applyFont="1" applyBorder="1" applyAlignment="1">
      <alignment horizontal="center" vertical="top"/>
    </xf>
    <xf numFmtId="0" fontId="142" fillId="0" borderId="8" xfId="0" applyFont="1" applyBorder="1" applyAlignment="1">
      <alignment horizontal="left" vertical="top"/>
    </xf>
    <xf numFmtId="0" fontId="129" fillId="0" borderId="13" xfId="0" applyFont="1" applyBorder="1" applyAlignment="1">
      <alignment horizontal="center" vertical="center" wrapText="1"/>
    </xf>
    <xf numFmtId="0" fontId="12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34" fillId="0" borderId="0" xfId="0" applyFont="1" applyBorder="1" applyAlignment="1">
      <alignment horizontal="center" vertical="center"/>
    </xf>
    <xf numFmtId="0" fontId="128" fillId="0" borderId="0" xfId="0" applyFont="1" applyBorder="1" applyAlignment="1">
      <alignment horizontal="center"/>
    </xf>
    <xf numFmtId="0" fontId="9" fillId="0" borderId="8" xfId="0" applyFont="1" applyBorder="1" applyAlignment="1">
      <alignment horizontal="center"/>
    </xf>
    <xf numFmtId="0" fontId="9" fillId="0" borderId="8" xfId="0" applyFont="1" applyBorder="1" applyAlignment="1">
      <alignment horizontal="center" wrapText="1"/>
    </xf>
    <xf numFmtId="0" fontId="29" fillId="0" borderId="8"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9" fillId="0" borderId="13" xfId="0" applyFont="1" applyBorder="1" applyAlignment="1">
      <alignment horizontal="center"/>
    </xf>
    <xf numFmtId="0" fontId="9" fillId="0" borderId="2" xfId="0" applyFont="1" applyBorder="1" applyAlignment="1">
      <alignment horizontal="center"/>
    </xf>
    <xf numFmtId="0" fontId="9" fillId="0" borderId="14" xfId="0" applyFont="1" applyBorder="1" applyAlignment="1">
      <alignment horizont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4" fillId="0" borderId="8" xfId="0" applyFont="1" applyBorder="1" applyAlignment="1">
      <alignment horizontal="center" vertical="center"/>
    </xf>
    <xf numFmtId="0" fontId="129" fillId="0" borderId="54" xfId="0" applyFont="1" applyBorder="1" applyAlignment="1">
      <alignment horizontal="center"/>
    </xf>
    <xf numFmtId="0" fontId="129" fillId="0" borderId="0" xfId="0" applyFont="1" applyBorder="1" applyAlignment="1">
      <alignment horizontal="center"/>
    </xf>
    <xf numFmtId="0" fontId="77" fillId="0" borderId="54" xfId="0" applyFont="1" applyBorder="1" applyAlignment="1">
      <alignment horizontal="center" vertical="center"/>
    </xf>
    <xf numFmtId="0" fontId="77" fillId="0" borderId="0" xfId="0" applyFont="1" applyBorder="1" applyAlignment="1">
      <alignment horizontal="center" vertical="center"/>
    </xf>
    <xf numFmtId="0" fontId="77" fillId="0" borderId="20" xfId="0" applyFont="1" applyBorder="1" applyAlignment="1">
      <alignment horizontal="center" vertical="center"/>
    </xf>
    <xf numFmtId="0" fontId="33" fillId="2" borderId="8" xfId="0" applyFont="1" applyFill="1" applyBorder="1" applyAlignment="1">
      <alignment horizontal="center" vertical="center"/>
    </xf>
    <xf numFmtId="0" fontId="25" fillId="2" borderId="8" xfId="0" applyFont="1" applyFill="1" applyBorder="1" applyAlignment="1">
      <alignment horizontal="center" vertical="center"/>
    </xf>
    <xf numFmtId="0" fontId="32" fillId="2" borderId="19" xfId="0" applyFont="1" applyFill="1" applyBorder="1" applyAlignment="1">
      <alignment horizontal="center" vertical="center" shrinkToFit="1"/>
    </xf>
    <xf numFmtId="0" fontId="32" fillId="2" borderId="25" xfId="0" applyFont="1" applyFill="1" applyBorder="1" applyAlignment="1">
      <alignment horizontal="center" vertical="center" shrinkToFit="1"/>
    </xf>
    <xf numFmtId="0" fontId="32" fillId="2" borderId="18" xfId="0" applyFont="1" applyFill="1" applyBorder="1" applyAlignment="1">
      <alignment horizontal="center" vertical="center" shrinkToFit="1"/>
    </xf>
    <xf numFmtId="0" fontId="33" fillId="2" borderId="19" xfId="0" applyFont="1" applyFill="1" applyBorder="1" applyAlignment="1">
      <alignment horizontal="center" vertical="center" textRotation="90" shrinkToFit="1"/>
    </xf>
    <xf numFmtId="0" fontId="33" fillId="2" borderId="25" xfId="0" applyFont="1" applyFill="1" applyBorder="1" applyAlignment="1">
      <alignment horizontal="center" vertical="center" textRotation="90" shrinkToFit="1"/>
    </xf>
    <xf numFmtId="0" fontId="33" fillId="2" borderId="18" xfId="0" applyFont="1" applyFill="1" applyBorder="1" applyAlignment="1">
      <alignment horizontal="center" vertical="center" textRotation="90" shrinkToFit="1"/>
    </xf>
    <xf numFmtId="0" fontId="33" fillId="2" borderId="8" xfId="0" applyFont="1" applyFill="1" applyBorder="1" applyAlignment="1">
      <alignment horizontal="center" vertical="center" shrinkToFit="1"/>
    </xf>
    <xf numFmtId="0" fontId="103" fillId="2" borderId="27" xfId="0" applyFont="1" applyFill="1" applyBorder="1" applyAlignment="1" applyProtection="1">
      <alignment horizontal="left" vertical="center" wrapText="1"/>
    </xf>
    <xf numFmtId="0" fontId="103" fillId="2" borderId="0" xfId="0" applyFont="1" applyFill="1" applyBorder="1" applyAlignment="1" applyProtection="1">
      <alignment horizontal="left" vertical="center" wrapText="1"/>
    </xf>
    <xf numFmtId="0" fontId="32" fillId="2" borderId="0" xfId="0" applyFont="1" applyFill="1" applyAlignment="1">
      <alignment horizontal="left" vertical="center" wrapText="1"/>
    </xf>
    <xf numFmtId="175" fontId="109" fillId="2" borderId="0" xfId="0" applyNumberFormat="1" applyFont="1" applyFill="1" applyAlignment="1">
      <alignment horizontal="center" vertical="center" shrinkToFit="1"/>
    </xf>
    <xf numFmtId="0" fontId="18" fillId="2" borderId="0" xfId="0" applyFont="1" applyFill="1" applyAlignment="1">
      <alignment horizontal="center" vertical="center" shrinkToFit="1"/>
    </xf>
    <xf numFmtId="0" fontId="99" fillId="2" borderId="0" xfId="0" applyFont="1" applyFill="1" applyAlignment="1">
      <alignment horizontal="center" vertical="center"/>
    </xf>
    <xf numFmtId="0" fontId="24" fillId="2" borderId="21" xfId="0" applyFont="1" applyFill="1" applyBorder="1" applyAlignment="1">
      <alignment horizontal="center" vertical="center"/>
    </xf>
    <xf numFmtId="165" fontId="66"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11" fillId="0" borderId="0" xfId="0" applyFont="1" applyFill="1" applyAlignment="1">
      <alignment horizontal="center" vertical="center"/>
    </xf>
    <xf numFmtId="0" fontId="108" fillId="2" borderId="0" xfId="0" applyFont="1" applyFill="1" applyAlignment="1">
      <alignment horizontal="left" shrinkToFit="1"/>
    </xf>
    <xf numFmtId="0" fontId="29" fillId="2" borderId="0" xfId="0" applyFont="1" applyFill="1" applyAlignment="1">
      <alignment horizontal="center" vertical="top"/>
    </xf>
    <xf numFmtId="0" fontId="29" fillId="2" borderId="0" xfId="0" applyFont="1" applyFill="1" applyAlignment="1">
      <alignment horizontal="left" vertical="top" wrapText="1"/>
    </xf>
    <xf numFmtId="0" fontId="29" fillId="2" borderId="0" xfId="0" applyFont="1" applyFill="1" applyAlignment="1">
      <alignment horizontal="justify" vertical="center" wrapText="1"/>
    </xf>
    <xf numFmtId="0" fontId="29" fillId="2" borderId="0" xfId="0" applyFont="1" applyFill="1" applyAlignment="1">
      <alignment horizontal="left"/>
    </xf>
  </cellXfs>
  <cellStyles count="2">
    <cellStyle name="Normal" xfId="0" builtinId="0"/>
    <cellStyle name="Normal 2 2" xfId="1"/>
  </cellStyles>
  <dxfs count="7">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318654</xdr:colOff>
      <xdr:row>6</xdr:row>
      <xdr:rowOff>138545</xdr:rowOff>
    </xdr:from>
    <xdr:to>
      <xdr:col>27</xdr:col>
      <xdr:colOff>118628</xdr:colOff>
      <xdr:row>12</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tabSelected="1" workbookViewId="0">
      <selection activeCell="I8" sqref="I8"/>
    </sheetView>
  </sheetViews>
  <sheetFormatPr defaultColWidth="9.125" defaultRowHeight="15"/>
  <cols>
    <col min="1" max="1" width="3.625" style="342" customWidth="1"/>
    <col min="2" max="2" width="118.25" style="342" customWidth="1"/>
    <col min="3" max="3" width="3.875" style="342" customWidth="1"/>
    <col min="4" max="4" width="11.125" style="342" customWidth="1"/>
    <col min="5" max="5" width="10.625" style="342" customWidth="1"/>
    <col min="6" max="16384" width="9.125" style="342"/>
  </cols>
  <sheetData>
    <row r="1" spans="1:9">
      <c r="A1" s="374"/>
      <c r="B1" s="374"/>
      <c r="C1" s="374"/>
    </row>
    <row r="2" spans="1:9" s="341" customFormat="1" ht="31.5">
      <c r="A2" s="374"/>
      <c r="B2" s="339" t="s">
        <v>373</v>
      </c>
      <c r="C2" s="375"/>
      <c r="D2" s="340"/>
      <c r="E2" s="340"/>
      <c r="F2" s="340"/>
      <c r="G2" s="340"/>
      <c r="H2" s="340"/>
      <c r="I2" s="340"/>
    </row>
    <row r="3" spans="1:9" ht="15" customHeight="1">
      <c r="A3" s="374"/>
      <c r="C3" s="374"/>
    </row>
    <row r="4" spans="1:9" ht="18.75">
      <c r="A4" s="374"/>
      <c r="B4" s="343" t="s">
        <v>374</v>
      </c>
      <c r="C4" s="374"/>
    </row>
    <row r="5" spans="1:9" ht="109.5" customHeight="1">
      <c r="A5" s="374"/>
      <c r="B5" s="344" t="s">
        <v>375</v>
      </c>
      <c r="C5" s="374"/>
    </row>
    <row r="6" spans="1:9" ht="105" customHeight="1">
      <c r="A6" s="374"/>
      <c r="B6" s="345" t="s">
        <v>376</v>
      </c>
      <c r="C6" s="374"/>
      <c r="F6" s="503" t="s">
        <v>394</v>
      </c>
      <c r="G6" s="503"/>
      <c r="H6" s="503"/>
    </row>
    <row r="7" spans="1:9" ht="21.75" customHeight="1">
      <c r="A7" s="374"/>
      <c r="C7" s="374"/>
    </row>
    <row r="8" spans="1:9" ht="51.75">
      <c r="A8" s="374"/>
      <c r="B8" s="344" t="s">
        <v>377</v>
      </c>
      <c r="C8" s="374"/>
    </row>
    <row r="9" spans="1:9" ht="47.25">
      <c r="A9" s="374"/>
      <c r="B9" s="346" t="s">
        <v>379</v>
      </c>
      <c r="C9" s="374"/>
    </row>
    <row r="10" spans="1:9">
      <c r="A10" s="374"/>
      <c r="C10" s="374"/>
    </row>
    <row r="11" spans="1:9" ht="34.5">
      <c r="A11" s="374"/>
      <c r="B11" s="347" t="s">
        <v>378</v>
      </c>
      <c r="C11" s="374"/>
    </row>
    <row r="12" spans="1:9" ht="15.75">
      <c r="A12" s="374"/>
      <c r="B12" s="345" t="s">
        <v>380</v>
      </c>
      <c r="C12" s="374"/>
    </row>
    <row r="13" spans="1:9" ht="24.75" customHeight="1">
      <c r="A13" s="374"/>
      <c r="C13" s="374"/>
      <c r="D13" s="502" t="s">
        <v>383</v>
      </c>
      <c r="E13" s="502"/>
    </row>
    <row r="14" spans="1:9" ht="51.75">
      <c r="A14" s="374"/>
      <c r="B14" s="348" t="s">
        <v>382</v>
      </c>
      <c r="C14" s="374"/>
    </row>
    <row r="15" spans="1:9" ht="47.25">
      <c r="A15" s="374"/>
      <c r="B15" s="346" t="s">
        <v>381</v>
      </c>
      <c r="C15" s="374"/>
    </row>
    <row r="16" spans="1:9" ht="15.75" thickBot="1">
      <c r="A16" s="374"/>
      <c r="C16" s="374"/>
    </row>
    <row r="17" spans="1:3" ht="47.25" customHeight="1" thickBot="1">
      <c r="A17" s="374"/>
      <c r="B17" s="355" t="s">
        <v>391</v>
      </c>
      <c r="C17" s="374"/>
    </row>
    <row r="18" spans="1:3" ht="15.75" thickBot="1">
      <c r="A18" s="374"/>
      <c r="C18" s="374"/>
    </row>
    <row r="19" spans="1:3" ht="18.75">
      <c r="A19" s="374"/>
      <c r="B19" s="335" t="s">
        <v>385</v>
      </c>
      <c r="C19" s="374"/>
    </row>
    <row r="20" spans="1:3" ht="18">
      <c r="A20" s="374"/>
      <c r="B20" s="336" t="s">
        <v>386</v>
      </c>
      <c r="C20" s="374"/>
    </row>
    <row r="21" spans="1:3" ht="18.75">
      <c r="A21" s="374"/>
      <c r="B21" s="337" t="s">
        <v>387</v>
      </c>
      <c r="C21" s="374"/>
    </row>
    <row r="22" spans="1:3" ht="18">
      <c r="A22" s="374"/>
      <c r="B22" s="336" t="s">
        <v>388</v>
      </c>
      <c r="C22" s="374"/>
    </row>
    <row r="23" spans="1:3" ht="18">
      <c r="A23" s="374"/>
      <c r="B23" s="336" t="s">
        <v>389</v>
      </c>
      <c r="C23" s="374"/>
    </row>
    <row r="24" spans="1:3" ht="18.75" thickBot="1">
      <c r="A24" s="374"/>
      <c r="B24" s="338" t="s">
        <v>390</v>
      </c>
      <c r="C24" s="374"/>
    </row>
    <row r="25" spans="1:3">
      <c r="A25" s="374"/>
      <c r="C25" s="374"/>
    </row>
    <row r="26" spans="1:3">
      <c r="A26" s="374"/>
      <c r="B26" s="374"/>
      <c r="C26" s="374"/>
    </row>
  </sheetData>
  <sheetProtection password="C1FB" sheet="1" objects="1" scenarios="1" selectLockedCells="1"/>
  <mergeCells count="2">
    <mergeCell ref="D13:E13"/>
    <mergeCell ref="F6:H6"/>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sheetPr>
    <tabColor rgb="FF00B050"/>
  </sheetPr>
  <dimension ref="A1:H14"/>
  <sheetViews>
    <sheetView showGridLines="0" view="pageBreakPreview" zoomScaleSheetLayoutView="100" workbookViewId="0">
      <selection activeCell="K7" sqref="K7"/>
    </sheetView>
  </sheetViews>
  <sheetFormatPr defaultRowHeight="15"/>
  <cols>
    <col min="1" max="1" width="6.125" style="174" customWidth="1"/>
    <col min="2" max="2" width="10.5" style="174" customWidth="1"/>
    <col min="3" max="3" width="24.625" style="174" customWidth="1"/>
    <col min="4" max="4" width="19.5" style="174" customWidth="1"/>
    <col min="5" max="5" width="17" style="174" customWidth="1"/>
    <col min="6" max="6" width="17.625" style="174" customWidth="1"/>
    <col min="7" max="7" width="17" style="174" customWidth="1"/>
    <col min="8" max="8" width="17.5" style="174" customWidth="1"/>
    <col min="9" max="16384" width="9" style="174"/>
  </cols>
  <sheetData>
    <row r="1" spans="1:8" ht="20.25">
      <c r="A1" s="570" t="str">
        <f>'page 01'!A3:N3</f>
        <v xml:space="preserve">fo|ky; dk uke &amp;   jktdh; ljnkj mPp ek/;fed fo|ky; dksViwryh ¼t;iqj½ </v>
      </c>
      <c r="B1" s="570"/>
      <c r="C1" s="570"/>
      <c r="D1" s="570"/>
      <c r="E1" s="570"/>
      <c r="F1" s="570"/>
    </row>
    <row r="2" spans="1:8" ht="23.25">
      <c r="A2" s="604" t="str">
        <f>'page 01'!A4:N4</f>
        <v>vkbZ,Q,e,l dksM   30695</v>
      </c>
      <c r="B2" s="604"/>
      <c r="C2" s="604"/>
      <c r="D2" s="604"/>
      <c r="E2" s="604"/>
      <c r="F2" s="604"/>
    </row>
    <row r="3" spans="1:8" ht="20.25">
      <c r="A3" s="623" t="s">
        <v>510</v>
      </c>
      <c r="B3" s="623"/>
      <c r="C3" s="624" t="str">
        <f>Master!E5</f>
        <v>2202-02-109-(02) (STATE FUND)</v>
      </c>
      <c r="D3" s="624"/>
      <c r="E3" s="624"/>
      <c r="F3" s="624"/>
      <c r="G3" s="492"/>
      <c r="H3" s="492"/>
    </row>
    <row r="4" spans="1:8" ht="33.75" customHeight="1">
      <c r="A4" s="622" t="s">
        <v>655</v>
      </c>
      <c r="B4" s="622"/>
      <c r="C4" s="622"/>
      <c r="D4" s="622"/>
      <c r="E4" s="622"/>
      <c r="F4" s="622"/>
      <c r="G4" s="622"/>
      <c r="H4" s="622"/>
    </row>
    <row r="5" spans="1:8" ht="78" customHeight="1">
      <c r="A5" s="424" t="s">
        <v>7</v>
      </c>
      <c r="B5" s="425" t="s">
        <v>507</v>
      </c>
      <c r="C5" s="424" t="s">
        <v>260</v>
      </c>
      <c r="D5" s="426" t="s">
        <v>518</v>
      </c>
      <c r="E5" s="426" t="s">
        <v>519</v>
      </c>
      <c r="F5" s="426" t="s">
        <v>520</v>
      </c>
      <c r="G5" s="426" t="s">
        <v>508</v>
      </c>
      <c r="H5" s="426" t="s">
        <v>521</v>
      </c>
    </row>
    <row r="6" spans="1:8" ht="18.75" customHeight="1">
      <c r="A6" s="427">
        <v>1</v>
      </c>
      <c r="B6" s="427">
        <v>2</v>
      </c>
      <c r="C6" s="427">
        <v>3</v>
      </c>
      <c r="D6" s="427">
        <v>4</v>
      </c>
      <c r="E6" s="427">
        <v>5</v>
      </c>
      <c r="F6" s="428">
        <v>6</v>
      </c>
      <c r="G6" s="427">
        <v>7</v>
      </c>
      <c r="H6" s="427">
        <v>8</v>
      </c>
    </row>
    <row r="7" spans="1:8" ht="70.5" customHeight="1">
      <c r="A7" s="427">
        <v>1</v>
      </c>
      <c r="B7" s="429">
        <f>Master!C3</f>
        <v>30695</v>
      </c>
      <c r="C7" s="430" t="str">
        <f>Master!D2</f>
        <v xml:space="preserve"> jktdh; ljnkj mPp ek/;fed fo|ky; dksViwryh ¼t;iqj½ </v>
      </c>
      <c r="D7" s="421">
        <f>Master!H11</f>
        <v>9348604</v>
      </c>
      <c r="E7" s="431">
        <f>Master!H11</f>
        <v>9348604</v>
      </c>
      <c r="F7" s="432">
        <f>Master!J11</f>
        <v>6407270</v>
      </c>
      <c r="G7" s="433">
        <f>Master!I11+Master!J11</f>
        <v>9814540</v>
      </c>
      <c r="H7" s="421">
        <f>(G7-D7)</f>
        <v>465936</v>
      </c>
    </row>
    <row r="10" spans="1:8">
      <c r="D10" s="584" t="str">
        <f>CONCATENATE("¼ ",Master!$G$3,"½")</f>
        <v>¼ m"kk ikfy;k½</v>
      </c>
      <c r="E10" s="584"/>
      <c r="F10" s="584"/>
      <c r="G10" s="584"/>
    </row>
    <row r="11" spans="1:8" ht="16.5">
      <c r="D11" s="585" t="str">
        <f>Master!$C$2</f>
        <v>iz/kkukpk;Z</v>
      </c>
      <c r="E11" s="585"/>
      <c r="F11" s="585"/>
      <c r="G11" s="585"/>
    </row>
    <row r="12" spans="1:8">
      <c r="D12" s="586" t="str">
        <f>Master!$D$2</f>
        <v xml:space="preserve"> jktdh; ljnkj mPp ek/;fed fo|ky; dksViwryh ¼t;iqj½ </v>
      </c>
      <c r="E12" s="586"/>
      <c r="F12" s="586"/>
      <c r="G12" s="586"/>
    </row>
    <row r="13" spans="1:8">
      <c r="D13" s="586"/>
      <c r="E13" s="586"/>
      <c r="F13" s="586"/>
      <c r="G13" s="586"/>
    </row>
    <row r="14" spans="1:8">
      <c r="D14" s="586"/>
      <c r="E14" s="586"/>
      <c r="F14" s="586"/>
      <c r="G14" s="586"/>
    </row>
  </sheetData>
  <mergeCells count="8">
    <mergeCell ref="A4:H4"/>
    <mergeCell ref="D10:G10"/>
    <mergeCell ref="D11:G11"/>
    <mergeCell ref="D12:G14"/>
    <mergeCell ref="A1:F1"/>
    <mergeCell ref="A2:F2"/>
    <mergeCell ref="A3:B3"/>
    <mergeCell ref="C3:F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codeName="Sheet3">
    <tabColor rgb="FF00B050"/>
    <pageSetUpPr fitToPage="1"/>
  </sheetPr>
  <dimension ref="A1:CY500"/>
  <sheetViews>
    <sheetView showGridLines="0" view="pageBreakPreview" zoomScale="110" zoomScaleSheetLayoutView="110" workbookViewId="0">
      <selection activeCell="CT11" sqref="CT11"/>
    </sheetView>
  </sheetViews>
  <sheetFormatPr defaultColWidth="9.125" defaultRowHeight="15"/>
  <cols>
    <col min="1" max="1" width="6.25" style="43" customWidth="1"/>
    <col min="2" max="2" width="23.625" style="43" customWidth="1"/>
    <col min="3" max="3" width="17.25" style="43" customWidth="1"/>
    <col min="4" max="4" width="14.75" style="43" customWidth="1"/>
    <col min="5" max="5" width="15.125" style="43" customWidth="1"/>
    <col min="6" max="6" width="9.375" style="43" customWidth="1"/>
    <col min="7" max="7" width="10.625" style="43" customWidth="1"/>
    <col min="8" max="8" width="9.875" style="43" customWidth="1"/>
    <col min="9" max="9" width="11.75" style="42" customWidth="1"/>
    <col min="10" max="10" width="9.75" style="43" customWidth="1"/>
    <col min="11" max="11" width="11.25" style="43" customWidth="1"/>
    <col min="12" max="12" width="11.625" style="43" customWidth="1"/>
    <col min="13" max="13" width="22.875" style="43" customWidth="1"/>
    <col min="14" max="17" width="15.875" style="43" hidden="1" customWidth="1"/>
    <col min="18" max="18" width="3.875" style="36" hidden="1" customWidth="1"/>
    <col min="19" max="19" width="8.25" style="43" hidden="1" customWidth="1"/>
    <col min="20" max="21" width="10.875" style="38" hidden="1" customWidth="1"/>
    <col min="22" max="22" width="8.75" style="38" hidden="1" customWidth="1"/>
    <col min="23" max="23" width="7.875" style="38" hidden="1" customWidth="1"/>
    <col min="24" max="29" width="6.125" style="38" hidden="1" customWidth="1"/>
    <col min="30" max="30" width="12.375" style="36" hidden="1" customWidth="1"/>
    <col min="31" max="34" width="12.375" style="38" hidden="1" customWidth="1"/>
    <col min="35" max="35" width="9.125" style="38" hidden="1" customWidth="1"/>
    <col min="36" max="48" width="6.875" style="38" hidden="1" customWidth="1"/>
    <col min="49" max="52" width="12.375" style="38" hidden="1" customWidth="1"/>
    <col min="53" max="53" width="6.875" style="38" hidden="1" customWidth="1"/>
    <col min="54" max="54" width="11.125" style="38" hidden="1" customWidth="1"/>
    <col min="55" max="68" width="6.875" style="38" hidden="1" customWidth="1"/>
    <col min="69" max="69" width="9.75" style="38" hidden="1" customWidth="1"/>
    <col min="70" max="70" width="12.75" style="38" hidden="1" customWidth="1"/>
    <col min="71" max="72" width="6.875" style="38" hidden="1" customWidth="1"/>
    <col min="73" max="73" width="9.125" style="39" hidden="1" customWidth="1"/>
    <col min="74" max="74" width="10.75" style="39" hidden="1" customWidth="1"/>
    <col min="75" max="76" width="9.125" style="36" hidden="1" customWidth="1"/>
    <col min="77" max="77" width="6.375" style="36" hidden="1" customWidth="1"/>
    <col min="78" max="78" width="16.625" style="36" hidden="1" customWidth="1"/>
    <col min="79" max="79" width="12.75" style="36" hidden="1" customWidth="1"/>
    <col min="80" max="83" width="3.25" style="36" hidden="1" customWidth="1"/>
    <col min="84" max="84" width="5" style="36" hidden="1" customWidth="1"/>
    <col min="85" max="85" width="3.25" style="36" hidden="1" customWidth="1"/>
    <col min="86" max="88" width="3.25" style="36" customWidth="1"/>
    <col min="89" max="92" width="4" style="36" customWidth="1"/>
    <col min="93" max="93" width="3.25" style="36" customWidth="1"/>
    <col min="94" max="94" width="4" style="36" customWidth="1"/>
    <col min="95" max="95" width="3.25" style="36" customWidth="1"/>
    <col min="96" max="96" width="4" style="36" customWidth="1"/>
    <col min="97" max="98" width="3.25" style="36" customWidth="1"/>
    <col min="99" max="99" width="4.25" style="36" customWidth="1"/>
    <col min="100" max="100" width="5" style="36" customWidth="1"/>
    <col min="101" max="101" width="9.125" style="36" customWidth="1"/>
    <col min="102" max="102" width="9.125" style="38" customWidth="1"/>
    <col min="103" max="103" width="32.875" style="38" customWidth="1"/>
    <col min="104" max="104" width="32.375" style="38" bestFit="1" customWidth="1"/>
    <col min="105" max="16384" width="9.125" style="38"/>
  </cols>
  <sheetData>
    <row r="1" spans="1:101" ht="17.25" customHeight="1">
      <c r="A1" s="93"/>
      <c r="B1" s="93"/>
      <c r="C1" s="93"/>
      <c r="D1" s="93"/>
      <c r="E1" s="93"/>
      <c r="F1" s="93"/>
      <c r="G1" s="93"/>
      <c r="H1" s="93"/>
      <c r="I1" s="94"/>
      <c r="J1" s="93"/>
      <c r="K1" s="628">
        <f>Master!C3</f>
        <v>30695</v>
      </c>
      <c r="L1" s="628"/>
      <c r="M1" s="628"/>
      <c r="N1" s="95"/>
      <c r="O1" s="95"/>
      <c r="P1" s="95"/>
      <c r="Q1" s="95"/>
      <c r="S1" s="37"/>
      <c r="Y1" s="38" t="s">
        <v>58</v>
      </c>
    </row>
    <row r="2" spans="1:101" ht="20.25" customHeight="1">
      <c r="A2" s="634" t="str">
        <f>Master!D2</f>
        <v xml:space="preserve"> jktdh; ljnkj mPp ek/;fed fo|ky; dksViwryh ¼t;iqj½ </v>
      </c>
      <c r="B2" s="634"/>
      <c r="C2" s="634"/>
      <c r="D2" s="634"/>
      <c r="E2" s="634"/>
      <c r="F2" s="634"/>
      <c r="G2" s="634"/>
      <c r="H2" s="634"/>
      <c r="I2" s="634"/>
      <c r="J2" s="634"/>
      <c r="K2" s="634"/>
      <c r="L2" s="634"/>
      <c r="M2" s="634"/>
      <c r="N2" s="96"/>
      <c r="O2" s="96"/>
      <c r="P2" s="96"/>
      <c r="Q2" s="96"/>
      <c r="S2" s="40"/>
      <c r="Y2" s="38" t="s">
        <v>62</v>
      </c>
    </row>
    <row r="3" spans="1:101" ht="17.100000000000001" customHeight="1">
      <c r="A3" s="635" t="s">
        <v>90</v>
      </c>
      <c r="B3" s="635"/>
      <c r="C3" s="635"/>
      <c r="D3" s="635"/>
      <c r="E3" s="635"/>
      <c r="F3" s="635"/>
      <c r="G3" s="635"/>
      <c r="H3" s="635"/>
      <c r="I3" s="635"/>
      <c r="J3" s="635"/>
      <c r="K3" s="635"/>
      <c r="L3" s="635"/>
      <c r="M3" s="635"/>
      <c r="N3" s="97"/>
      <c r="O3" s="97"/>
      <c r="P3" s="97"/>
      <c r="Q3" s="97"/>
      <c r="S3" s="41"/>
      <c r="T3" s="42"/>
      <c r="U3" s="42"/>
      <c r="V3" s="42"/>
      <c r="W3" s="42"/>
      <c r="X3" s="42"/>
      <c r="Y3" s="43" t="s">
        <v>255</v>
      </c>
      <c r="Z3" s="43"/>
      <c r="AA3" s="43"/>
      <c r="AB3" s="43"/>
      <c r="AC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row>
    <row r="4" spans="1:101" ht="17.100000000000001" customHeight="1">
      <c r="A4" s="635" t="s">
        <v>91</v>
      </c>
      <c r="B4" s="635"/>
      <c r="C4" s="635"/>
      <c r="D4" s="635"/>
      <c r="E4" s="635"/>
      <c r="F4" s="635"/>
      <c r="G4" s="635"/>
      <c r="H4" s="635"/>
      <c r="I4" s="635"/>
      <c r="J4" s="635"/>
      <c r="K4" s="635"/>
      <c r="L4" s="635"/>
      <c r="M4" s="635"/>
      <c r="N4" s="97"/>
      <c r="O4" s="97"/>
      <c r="P4" s="97"/>
      <c r="Q4" s="97"/>
      <c r="S4" s="44"/>
      <c r="T4" s="42"/>
      <c r="U4" s="42"/>
      <c r="V4" s="42"/>
      <c r="W4" s="42"/>
      <c r="X4" s="42"/>
      <c r="Y4" s="36" t="s">
        <v>256</v>
      </c>
      <c r="Z4" s="36"/>
      <c r="AA4" s="36"/>
      <c r="AB4" s="36"/>
      <c r="AC4" s="36"/>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row>
    <row r="5" spans="1:101" ht="17.100000000000001" customHeight="1">
      <c r="A5" s="635" t="s">
        <v>368</v>
      </c>
      <c r="B5" s="635"/>
      <c r="C5" s="635"/>
      <c r="D5" s="635"/>
      <c r="E5" s="635"/>
      <c r="F5" s="635"/>
      <c r="G5" s="635"/>
      <c r="H5" s="635"/>
      <c r="I5" s="635"/>
      <c r="J5" s="635"/>
      <c r="K5" s="635"/>
      <c r="L5" s="635"/>
      <c r="M5" s="635"/>
      <c r="N5" s="97"/>
      <c r="O5" s="97"/>
      <c r="P5" s="97"/>
      <c r="Q5" s="97"/>
      <c r="S5" s="44"/>
      <c r="T5" s="42"/>
      <c r="U5" s="42"/>
      <c r="V5" s="42"/>
      <c r="W5" s="42"/>
      <c r="X5" s="42"/>
      <c r="Y5" s="36" t="s">
        <v>258</v>
      </c>
      <c r="Z5" s="36"/>
      <c r="AA5" s="36"/>
      <c r="AB5" s="36"/>
      <c r="AC5" s="36"/>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row>
    <row r="6" spans="1:101" ht="17.100000000000001" customHeight="1">
      <c r="A6" s="635" t="s">
        <v>92</v>
      </c>
      <c r="B6" s="635"/>
      <c r="C6" s="635"/>
      <c r="D6" s="635"/>
      <c r="E6" s="635"/>
      <c r="F6" s="635"/>
      <c r="G6" s="635"/>
      <c r="H6" s="635"/>
      <c r="I6" s="635"/>
      <c r="J6" s="635"/>
      <c r="K6" s="635"/>
      <c r="L6" s="635"/>
      <c r="M6" s="635"/>
      <c r="N6" s="97"/>
      <c r="O6" s="97"/>
      <c r="P6" s="97"/>
      <c r="Q6" s="97"/>
      <c r="S6" s="44"/>
      <c r="T6" s="42"/>
      <c r="U6" s="42"/>
      <c r="V6" s="42"/>
      <c r="W6" s="42"/>
      <c r="X6" s="42"/>
      <c r="Y6" s="36" t="s">
        <v>257</v>
      </c>
      <c r="Z6" s="36"/>
      <c r="AA6" s="36"/>
      <c r="AB6" s="36"/>
      <c r="AC6" s="36"/>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row>
    <row r="7" spans="1:101" ht="15.75" customHeight="1">
      <c r="A7" s="625" t="str">
        <f>Master!E5</f>
        <v>2202-02-109-(02) (STATE FUND)</v>
      </c>
      <c r="B7" s="625"/>
      <c r="C7" s="625"/>
      <c r="D7" s="625"/>
      <c r="E7" s="625"/>
      <c r="F7" s="625"/>
      <c r="G7" s="625"/>
      <c r="H7" s="625"/>
      <c r="I7" s="625"/>
      <c r="J7" s="625"/>
      <c r="K7" s="625"/>
      <c r="L7" s="625"/>
      <c r="M7" s="626" t="s">
        <v>93</v>
      </c>
      <c r="N7" s="98"/>
      <c r="O7" s="98"/>
      <c r="P7" s="98"/>
      <c r="Q7" s="98"/>
      <c r="S7" s="41"/>
      <c r="T7" s="42"/>
      <c r="U7" s="42"/>
      <c r="V7" s="42"/>
      <c r="W7" s="42"/>
      <c r="X7" s="42"/>
      <c r="Y7" s="43"/>
      <c r="Z7" s="43"/>
      <c r="AA7" s="43"/>
      <c r="AB7" s="43"/>
      <c r="AC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row>
    <row r="8" spans="1:101" ht="7.5" customHeight="1">
      <c r="A8" s="228"/>
      <c r="B8" s="228"/>
      <c r="C8" s="228"/>
      <c r="D8" s="228"/>
      <c r="E8" s="228"/>
      <c r="F8" s="228"/>
      <c r="G8" s="228"/>
      <c r="H8" s="228"/>
      <c r="I8" s="228"/>
      <c r="J8" s="228"/>
      <c r="K8" s="228"/>
      <c r="L8" s="228"/>
      <c r="M8" s="627"/>
      <c r="N8" s="135"/>
      <c r="O8" s="135"/>
      <c r="P8" s="135"/>
      <c r="Q8" s="135"/>
      <c r="S8" s="45"/>
      <c r="T8" s="42"/>
      <c r="U8" s="42"/>
      <c r="V8" s="42"/>
      <c r="W8" s="42"/>
      <c r="X8" s="42"/>
      <c r="Y8" s="43"/>
      <c r="Z8" s="43"/>
      <c r="AA8" s="43"/>
      <c r="AB8" s="43"/>
      <c r="AC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row>
    <row r="9" spans="1:101" ht="39.75" customHeight="1">
      <c r="A9" s="632" t="s">
        <v>94</v>
      </c>
      <c r="B9" s="632" t="s">
        <v>95</v>
      </c>
      <c r="C9" s="632" t="s">
        <v>96</v>
      </c>
      <c r="D9" s="632" t="s">
        <v>97</v>
      </c>
      <c r="E9" s="632" t="s">
        <v>67</v>
      </c>
      <c r="F9" s="632" t="s">
        <v>112</v>
      </c>
      <c r="G9" s="655" t="s">
        <v>98</v>
      </c>
      <c r="H9" s="655" t="s">
        <v>99</v>
      </c>
      <c r="I9" s="657" t="s">
        <v>100</v>
      </c>
      <c r="J9" s="658"/>
      <c r="K9" s="655" t="s">
        <v>348</v>
      </c>
      <c r="L9" s="640" t="s">
        <v>349</v>
      </c>
      <c r="M9" s="632" t="s">
        <v>101</v>
      </c>
      <c r="N9" s="99"/>
      <c r="O9" s="99"/>
      <c r="P9" s="99"/>
      <c r="Q9" s="99"/>
      <c r="R9" s="46"/>
      <c r="S9" s="651" t="s">
        <v>102</v>
      </c>
      <c r="T9" s="653" t="s">
        <v>103</v>
      </c>
      <c r="U9" s="653" t="s">
        <v>104</v>
      </c>
      <c r="V9" s="651" t="s">
        <v>105</v>
      </c>
      <c r="W9" s="651" t="s">
        <v>106</v>
      </c>
      <c r="X9" s="645" t="s">
        <v>107</v>
      </c>
      <c r="Y9" s="646"/>
      <c r="Z9" s="645" t="s">
        <v>108</v>
      </c>
      <c r="AA9" s="646"/>
      <c r="AB9" s="645" t="s">
        <v>109</v>
      </c>
      <c r="AC9" s="646"/>
      <c r="AD9" s="47"/>
      <c r="AE9" s="48" t="s">
        <v>110</v>
      </c>
      <c r="AF9" s="49"/>
      <c r="AG9" s="49"/>
      <c r="AH9" s="49"/>
      <c r="AI9" s="49"/>
      <c r="AJ9" s="49"/>
      <c r="AK9" s="49"/>
      <c r="AL9" s="49"/>
      <c r="AM9" s="49"/>
      <c r="AN9" s="49"/>
      <c r="AO9" s="49"/>
      <c r="AP9" s="49"/>
      <c r="AQ9" s="49"/>
      <c r="AR9" s="49"/>
      <c r="AS9" s="49"/>
      <c r="AT9" s="49"/>
      <c r="AU9" s="49"/>
      <c r="AV9" s="49"/>
      <c r="AW9" s="48" t="s">
        <v>111</v>
      </c>
      <c r="AX9" s="49"/>
      <c r="AY9" s="49"/>
      <c r="AZ9" s="49"/>
      <c r="BA9" s="49"/>
      <c r="BB9" s="49"/>
      <c r="BC9" s="49"/>
      <c r="BD9" s="49"/>
      <c r="BE9" s="49"/>
      <c r="BF9" s="49"/>
      <c r="BG9" s="49"/>
      <c r="BH9" s="49"/>
      <c r="BI9" s="49"/>
      <c r="BJ9" s="49"/>
      <c r="BK9" s="49"/>
      <c r="BL9" s="49"/>
      <c r="BM9" s="49"/>
      <c r="BN9" s="49"/>
      <c r="BO9" s="50"/>
      <c r="BP9" s="50"/>
      <c r="BQ9" s="50"/>
      <c r="BR9" s="50"/>
      <c r="BS9" s="50"/>
      <c r="BT9" s="51"/>
      <c r="BU9" s="47"/>
      <c r="BV9" s="47"/>
      <c r="BW9" s="47"/>
      <c r="BX9" s="47"/>
    </row>
    <row r="10" spans="1:101" ht="39" customHeight="1">
      <c r="A10" s="633"/>
      <c r="B10" s="633"/>
      <c r="C10" s="633"/>
      <c r="D10" s="642"/>
      <c r="E10" s="633"/>
      <c r="F10" s="633"/>
      <c r="G10" s="656"/>
      <c r="H10" s="656"/>
      <c r="I10" s="101" t="s">
        <v>113</v>
      </c>
      <c r="J10" s="101" t="s">
        <v>114</v>
      </c>
      <c r="K10" s="656"/>
      <c r="L10" s="641"/>
      <c r="M10" s="633"/>
      <c r="N10" s="100"/>
      <c r="O10" s="100"/>
      <c r="P10" s="100"/>
      <c r="Q10" s="100"/>
      <c r="R10" s="52"/>
      <c r="S10" s="652"/>
      <c r="T10" s="654"/>
      <c r="U10" s="654"/>
      <c r="V10" s="652"/>
      <c r="W10" s="652"/>
      <c r="X10" s="53" t="s">
        <v>56</v>
      </c>
      <c r="Y10" s="53" t="s">
        <v>115</v>
      </c>
      <c r="Z10" s="53" t="s">
        <v>56</v>
      </c>
      <c r="AA10" s="53" t="s">
        <v>115</v>
      </c>
      <c r="AB10" s="53" t="s">
        <v>56</v>
      </c>
      <c r="AC10" s="53" t="s">
        <v>115</v>
      </c>
      <c r="AD10" s="54" t="s">
        <v>116</v>
      </c>
      <c r="AE10" s="54" t="s">
        <v>117</v>
      </c>
      <c r="AF10" s="55" t="s">
        <v>118</v>
      </c>
      <c r="AG10" s="54" t="s">
        <v>119</v>
      </c>
      <c r="AH10" s="55" t="s">
        <v>120</v>
      </c>
      <c r="AI10" s="56">
        <f>E75</f>
        <v>0.28000000000000003</v>
      </c>
      <c r="AJ10" s="57">
        <v>0</v>
      </c>
      <c r="AK10" s="58" t="s">
        <v>121</v>
      </c>
      <c r="AL10" s="59">
        <v>0.1</v>
      </c>
      <c r="AM10" s="58" t="s">
        <v>122</v>
      </c>
      <c r="AN10" s="60" t="s">
        <v>123</v>
      </c>
      <c r="AO10" s="58" t="s">
        <v>124</v>
      </c>
      <c r="AP10" s="58" t="s">
        <v>125</v>
      </c>
      <c r="AQ10" s="58" t="s">
        <v>126</v>
      </c>
      <c r="AR10" s="58" t="s">
        <v>127</v>
      </c>
      <c r="AS10" s="58" t="s">
        <v>128</v>
      </c>
      <c r="AT10" s="58" t="s">
        <v>129</v>
      </c>
      <c r="AU10" s="58" t="s">
        <v>130</v>
      </c>
      <c r="AV10" s="58" t="s">
        <v>131</v>
      </c>
      <c r="AW10" s="54" t="s">
        <v>117</v>
      </c>
      <c r="AX10" s="55" t="s">
        <v>118</v>
      </c>
      <c r="AY10" s="54" t="s">
        <v>119</v>
      </c>
      <c r="AZ10" s="55" t="s">
        <v>120</v>
      </c>
      <c r="BA10" s="56">
        <f>AI10</f>
        <v>0.28000000000000003</v>
      </c>
      <c r="BB10" s="57">
        <f>C76</f>
        <v>0</v>
      </c>
      <c r="BC10" s="58" t="s">
        <v>121</v>
      </c>
      <c r="BD10" s="59">
        <v>0.08</v>
      </c>
      <c r="BE10" s="58" t="s">
        <v>122</v>
      </c>
      <c r="BF10" s="60" t="s">
        <v>123</v>
      </c>
      <c r="BG10" s="58" t="s">
        <v>124</v>
      </c>
      <c r="BH10" s="58" t="s">
        <v>125</v>
      </c>
      <c r="BI10" s="58" t="s">
        <v>126</v>
      </c>
      <c r="BJ10" s="58" t="s">
        <v>127</v>
      </c>
      <c r="BK10" s="58" t="s">
        <v>128</v>
      </c>
      <c r="BL10" s="58" t="s">
        <v>129</v>
      </c>
      <c r="BM10" s="58" t="s">
        <v>130</v>
      </c>
      <c r="BN10" s="58" t="s">
        <v>132</v>
      </c>
      <c r="BO10" s="61" t="s">
        <v>133</v>
      </c>
      <c r="BP10" s="61" t="s">
        <v>134</v>
      </c>
      <c r="BQ10" s="61" t="s">
        <v>135</v>
      </c>
      <c r="BR10" s="61" t="s">
        <v>136</v>
      </c>
      <c r="BS10" s="61" t="s">
        <v>137</v>
      </c>
      <c r="BT10" s="61" t="s">
        <v>138</v>
      </c>
      <c r="BU10" s="61" t="s">
        <v>139</v>
      </c>
      <c r="BV10" s="61" t="s">
        <v>140</v>
      </c>
      <c r="BW10" s="61" t="s">
        <v>141</v>
      </c>
      <c r="BX10" s="61" t="s">
        <v>142</v>
      </c>
    </row>
    <row r="11" spans="1:101" s="234" customFormat="1">
      <c r="A11" s="229">
        <v>1</v>
      </c>
      <c r="B11" s="229">
        <v>2</v>
      </c>
      <c r="C11" s="229">
        <v>3</v>
      </c>
      <c r="D11" s="229">
        <v>4</v>
      </c>
      <c r="E11" s="229">
        <v>5</v>
      </c>
      <c r="F11" s="229">
        <v>6</v>
      </c>
      <c r="G11" s="229">
        <v>7</v>
      </c>
      <c r="H11" s="229">
        <v>8</v>
      </c>
      <c r="I11" s="229">
        <v>9</v>
      </c>
      <c r="J11" s="229">
        <v>10</v>
      </c>
      <c r="K11" s="229">
        <v>11</v>
      </c>
      <c r="L11" s="229">
        <v>12</v>
      </c>
      <c r="M11" s="229">
        <v>13</v>
      </c>
      <c r="N11" s="229"/>
      <c r="O11" s="229"/>
      <c r="P11" s="229"/>
      <c r="Q11" s="229"/>
      <c r="R11" s="230"/>
      <c r="S11" s="230"/>
      <c r="T11" s="231">
        <v>15</v>
      </c>
      <c r="U11" s="231">
        <v>16</v>
      </c>
      <c r="V11" s="231">
        <v>18</v>
      </c>
      <c r="W11" s="231">
        <v>19</v>
      </c>
      <c r="X11" s="66">
        <v>25</v>
      </c>
      <c r="Y11" s="66">
        <v>26</v>
      </c>
      <c r="Z11" s="66">
        <v>27</v>
      </c>
      <c r="AA11" s="66">
        <v>28</v>
      </c>
      <c r="AB11" s="66">
        <v>27</v>
      </c>
      <c r="AC11" s="66">
        <v>28</v>
      </c>
      <c r="AD11" s="232"/>
      <c r="AE11" s="66">
        <v>16</v>
      </c>
      <c r="AF11" s="66">
        <v>17</v>
      </c>
      <c r="AG11" s="66">
        <v>18</v>
      </c>
      <c r="AH11" s="66">
        <v>19</v>
      </c>
      <c r="AI11" s="66">
        <v>20</v>
      </c>
      <c r="AJ11" s="66">
        <v>21</v>
      </c>
      <c r="AK11" s="66">
        <v>22</v>
      </c>
      <c r="AL11" s="66">
        <v>23</v>
      </c>
      <c r="AM11" s="66">
        <v>24</v>
      </c>
      <c r="AN11" s="66">
        <v>25</v>
      </c>
      <c r="AO11" s="66">
        <v>27</v>
      </c>
      <c r="AP11" s="66">
        <v>28</v>
      </c>
      <c r="AQ11" s="66">
        <v>30</v>
      </c>
      <c r="AR11" s="66">
        <v>31</v>
      </c>
      <c r="AS11" s="66">
        <v>32</v>
      </c>
      <c r="AT11" s="66">
        <v>33</v>
      </c>
      <c r="AU11" s="66">
        <v>34</v>
      </c>
      <c r="AV11" s="66">
        <v>35</v>
      </c>
      <c r="AW11" s="66">
        <v>36</v>
      </c>
      <c r="AX11" s="66">
        <v>37</v>
      </c>
      <c r="AY11" s="66">
        <v>38</v>
      </c>
      <c r="AZ11" s="66">
        <v>39</v>
      </c>
      <c r="BA11" s="66">
        <v>40</v>
      </c>
      <c r="BB11" s="66">
        <v>41</v>
      </c>
      <c r="BC11" s="66">
        <v>42</v>
      </c>
      <c r="BD11" s="66">
        <v>43</v>
      </c>
      <c r="BE11" s="66">
        <v>44</v>
      </c>
      <c r="BF11" s="66">
        <v>45</v>
      </c>
      <c r="BG11" s="66">
        <v>47</v>
      </c>
      <c r="BH11" s="66">
        <v>48</v>
      </c>
      <c r="BI11" s="66">
        <v>50</v>
      </c>
      <c r="BJ11" s="66">
        <v>51</v>
      </c>
      <c r="BK11" s="66">
        <v>52</v>
      </c>
      <c r="BL11" s="66">
        <v>53</v>
      </c>
      <c r="BM11" s="66">
        <v>54</v>
      </c>
      <c r="BN11" s="66">
        <v>55</v>
      </c>
      <c r="BO11" s="61">
        <v>56</v>
      </c>
      <c r="BP11" s="61">
        <v>57</v>
      </c>
      <c r="BQ11" s="61">
        <v>58</v>
      </c>
      <c r="BR11" s="61">
        <v>59</v>
      </c>
      <c r="BS11" s="61"/>
      <c r="BT11" s="61"/>
      <c r="BU11" s="232"/>
      <c r="BV11" s="232"/>
      <c r="BW11" s="232"/>
      <c r="BX11" s="232"/>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row>
    <row r="12" spans="1:101" s="63" customFormat="1" ht="15.75">
      <c r="A12" s="103">
        <v>1</v>
      </c>
      <c r="B12" s="236" t="str">
        <f>IF(ISNA(VLOOKUP(A12,Master!AE$60:AQ$107,3,FALSE)),"",VLOOKUP(A12,Master!AE$60:AQ$107,3,FALSE))</f>
        <v>Jherh m"kk ikfy;k</v>
      </c>
      <c r="C12" s="237" t="str">
        <f>IF(ISNA(VLOOKUP(A12,Master!AE$60:AQ$107,7,FALSE)),"",VLOOKUP(A12,Master!AE$60:AQ$107,7,FALSE))</f>
        <v>RJAJ199506021728</v>
      </c>
      <c r="D12" s="238">
        <f>IF(ISNA(VLOOKUP(A12,Master!AE$60:AQ$107,8,FALSE)),"",VLOOKUP(A12,Master!AE$60:AQ$107,8,FALSE))</f>
        <v>478909</v>
      </c>
      <c r="E12" s="239" t="str">
        <f>IF(ISNA(VLOOKUP(A12,Master!AE$60:AQ$107,4,FALSE)),"",VLOOKUP(A12,Master!AE$60:AQ$107,4,FALSE))</f>
        <v>PRINCIPAL</v>
      </c>
      <c r="F12" s="102">
        <f>IF(ISNA(VLOOKUP(A12,Master!AE$60:AQ$107,5,FALSE)),"",VLOOKUP(A12,Master!AE$60:AQ$107,5,FALSE))</f>
        <v>16</v>
      </c>
      <c r="G12" s="241">
        <f>IF(ISNA(VLOOKUP(A12,Master!AE$60:AQ$107,6,FALSE)),"",VLOOKUP(A12,Master!AE$60:AQ$107,6,FALSE))</f>
        <v>71300</v>
      </c>
      <c r="H12" s="241">
        <f>IF(AND(G12=""),"",G12*12)</f>
        <v>855600</v>
      </c>
      <c r="I12" s="242" t="str">
        <f ca="1">IF(AND(G12=""),"",IF(G12&lt;=0,"",(CONCATENATE("01.07.",(YEAR(TODAY())+1)))))</f>
        <v>01.07.2022</v>
      </c>
      <c r="J12" s="241">
        <f>IF(AND(G12=""),"",ROUND(ROUND(G12*3%,0),-2)*IF(F12="FIX PAY",0,1)*8)</f>
        <v>16800</v>
      </c>
      <c r="K12" s="241">
        <f>IF(AND(G12=""),"",H12+J12)</f>
        <v>872400</v>
      </c>
      <c r="L12" s="241">
        <f>IF(AND(G12=""),"",IF(M12="FIX PAY",K12,((IF(M12="FIX PAY",0,AD12*4+G12*8)))))</f>
        <v>847200</v>
      </c>
      <c r="M12" s="241" t="str">
        <f>IF(ISNA(VLOOKUP(A12,Master!AE$60:AQ$107,12,FALSE)),"",VLOOKUP(A12,Master!AE$60:AQ$107,12,FALSE))</f>
        <v>GAZETTED - REGULAR</v>
      </c>
      <c r="N12" s="136"/>
      <c r="O12" s="136">
        <f>IF(O69=1,"HANDICAP",0)</f>
        <v>0</v>
      </c>
      <c r="P12" s="136"/>
      <c r="Q12" s="136">
        <f t="shared" ref="Q12:Q25" si="0">IF(AND(M12=Y$1),0,IF(AND(G12=0),0,$E$79*1*(IF(G12&lt;=0,0,1))*(IF(F12&lt;=12,1,0))))</f>
        <v>0</v>
      </c>
      <c r="R12" s="39">
        <f>IF(E12&gt;0,1,0)</f>
        <v>1</v>
      </c>
      <c r="S12" s="1" t="str">
        <f>IF(ISNA(VLOOKUP(A12,Master!AE$60:AQ$107,10,FALSE)),"",VLOOKUP(A12,Master!AE$60:AQ$107,10,FALSE))</f>
        <v>NO</v>
      </c>
      <c r="T12" s="64"/>
      <c r="U12" s="64"/>
      <c r="V12" s="65" t="str">
        <f>IF(ISNA(VLOOKUP(A12,Master!AE$60:AQ$107,11,FALSE)),"",VLOOKUP(A12,Master!AE$60:AQ$107,11,FALSE))</f>
        <v>NO</v>
      </c>
      <c r="W12" s="65" t="str">
        <f>IF(ISNA(VLOOKUP(A12,Master!AE$60:AQ$107,9,FALSE)),"",VLOOKUP(A12,Master!AE$60:AQ$107,9,FALSE))</f>
        <v>FEMALE</v>
      </c>
      <c r="X12" s="66">
        <f t="shared" ref="X12:X25" si="1">IF(W12="MALE",1,0)*(IF(E12="JAMADAR",1,0))*(IF(G12&lt;=0,0,1))</f>
        <v>0</v>
      </c>
      <c r="Y12" s="66">
        <f t="shared" ref="Y12:Y25" si="2">IF(W12="FEMALE",1,0)*(IF(E12="JAMADAR",1,0))*(IF(G12&lt;=0,0,1))</f>
        <v>0</v>
      </c>
      <c r="Z12" s="66">
        <f t="shared" ref="Z12:Z25" si="3">IF(W12="MALE",1,0)*(IF(E12="LAB BOY",1,0))*(IF(G12&lt;=0,0,1))</f>
        <v>0</v>
      </c>
      <c r="AA12" s="66">
        <f t="shared" ref="AA12:AA25" si="4">IF(W12="FEMALE",1,0)*(IF(E12="LAB BOY",1,0))*(IF(G12&lt;=0,0,1))</f>
        <v>0</v>
      </c>
      <c r="AB12" s="66">
        <f t="shared" ref="AB12:AB25" si="5">IF(W12="MALE",1,0)*(IF(E12="PEON",1,0))*(IF(G12&lt;=0,0,1))</f>
        <v>0</v>
      </c>
      <c r="AC12" s="66">
        <f t="shared" ref="AC12:AC25" si="6">IF(W12="FEMALE",1,0)*(IF(E12="PEON",1,0))*(IF(G12&lt;=0,0,1))</f>
        <v>0</v>
      </c>
      <c r="AD12" s="67">
        <f>IF(AND(G12=""),"",G12-ROUNDUP(ROUND((G12*3%)-(G12*3%)*2.9%,-2),0))</f>
        <v>69200</v>
      </c>
      <c r="AE12" s="67">
        <f>IF(AND(G12=""),"",$K12*$BO12)</f>
        <v>872400</v>
      </c>
      <c r="AF12" s="67">
        <f>IF(AND(G12=""),"",$K12*$BP12)</f>
        <v>0</v>
      </c>
      <c r="AG12" s="67">
        <f>IF(AND(G12=""),"",$K12*$BQ12)</f>
        <v>0</v>
      </c>
      <c r="AH12" s="67">
        <f>IF(AND(G12=""),"",$K12*$BR12)</f>
        <v>0</v>
      </c>
      <c r="AI12" s="65">
        <f>IF(AND(AE12=""),"",ROUND((AE12+AF12)*$AI$10,0)*BS12)</f>
        <v>0</v>
      </c>
      <c r="AJ12" s="65">
        <v>0</v>
      </c>
      <c r="AK12" s="66">
        <v>0</v>
      </c>
      <c r="AL12" s="65">
        <f>IF(AND(AE12=""),"",ROUND((AE12+AF12)*$AL$10,0)*BS12)</f>
        <v>0</v>
      </c>
      <c r="AM12" s="66">
        <f t="shared" ref="AM12:AM25" si="7">$E$79*BP12*BS12*(IF(G12&lt;=0,0,1))*(IF(F12&lt;=4800,1,0))</f>
        <v>0</v>
      </c>
      <c r="AN12" s="65">
        <f>IF(AND(G12=""),0,ROUND((G12+ROUND(G12*$AI$10,0))/2,0)*(IF(M12="FIX PAY",0,1)))</f>
        <v>45632</v>
      </c>
      <c r="AO12" s="65">
        <f t="shared" ref="AO12:AO25" si="8">IF(E12="CLERK GRADE I",1,IF(E12="CLERK GRADE II",1,0))*75*12*BS12*(IF(G12&lt;=0,0,1))*BT12</f>
        <v>0</v>
      </c>
      <c r="AP12" s="65">
        <f t="shared" ref="AP12:AP25" si="9">IF(AND(G12=""),0,(IF(E12="ASSISTANT",12,IF(E12="CLERK GRADE I",12,IF(E12="CLERK GRADE II",12,IF(E12="FIELDMAN &amp; FIELD REC",12,IF(E12="LAB BOY",12,IF(E12="JAMADAR",12,IF(E12="PEON",12,10))))))))*(MINA(ROUND(G12*6%,0),600))*(IF($S12="Yes",1,0)))</f>
        <v>0</v>
      </c>
      <c r="AQ12" s="65">
        <f t="shared" ref="AQ12:AQ25" si="10">(IF(E12="LAB BOY",150,IF(E12="JAMADAR",150,IF(E12="PEON",150,0))))*12*BS12*(IF(G12&lt;=0,0,1))</f>
        <v>0</v>
      </c>
      <c r="AR12" s="67">
        <f t="shared" ref="AR12:AR25" si="11">IF(AND(E12=""),0,SUM(AI12:AQ12)+AE12+AF12)</f>
        <v>918032</v>
      </c>
      <c r="AS12" s="67">
        <f t="shared" ref="AS12:AS25" si="12">IF(AND(E12=""),0,AR12)</f>
        <v>918032</v>
      </c>
      <c r="AT12" s="65"/>
      <c r="AU12" s="65"/>
      <c r="AV12" s="67">
        <f t="shared" ref="AV12:AV25" si="13">AS12+AT12+AU12</f>
        <v>918032</v>
      </c>
      <c r="AW12" s="67">
        <f t="shared" ref="AW12:AW25" si="14">IF(AND(E12=""),0,L12*BO12)</f>
        <v>847200</v>
      </c>
      <c r="AX12" s="67">
        <f t="shared" ref="AX12:AX25" si="15">IF(AND(E12=""),0,L12*BP12)</f>
        <v>0</v>
      </c>
      <c r="AY12" s="67">
        <f t="shared" ref="AY12:AY25" si="16">IF(AND(E12=""),0,L12*BQ12)</f>
        <v>0</v>
      </c>
      <c r="AZ12" s="67">
        <f t="shared" ref="AZ12:AZ25" si="17">IF(AND(E12=""),0,L12*BR12)</f>
        <v>0</v>
      </c>
      <c r="BA12" s="65">
        <f t="shared" ref="BA12:BA25" si="18">ROUND((AW12+AX12)*$BA$10,0)*BS12</f>
        <v>0</v>
      </c>
      <c r="BB12" s="65">
        <f t="shared" ref="BB12:BB25" si="19">IF(AND(E12=""),0,ROUND((IF(M12="FIX PAY",0,AD12))*$BB$10*2,0)*BS12)</f>
        <v>0</v>
      </c>
      <c r="BC12" s="66">
        <v>0</v>
      </c>
      <c r="BD12" s="65">
        <f t="shared" ref="BD12:BD25" si="20">ROUND((AW12+AX12)*$BD$10,0)*BS12</f>
        <v>0</v>
      </c>
      <c r="BE12" s="66">
        <f t="shared" ref="BE12:BE25" si="21">$E$79*2*BP12*BS12*(IF(G12&lt;=0,0,1))*(IF(F12&lt;=4800,1,0))</f>
        <v>0</v>
      </c>
      <c r="BF12" s="65">
        <f>IF(AND(G12=""),0,ROUND((AD12+ROUND(AD12*$AI$10,0))/2,0)*(IF(M12="FIX PAY",0,1)))</f>
        <v>44288</v>
      </c>
      <c r="BG12" s="65">
        <f t="shared" ref="BG12:BG25" si="22">IF(E12="CLERK GRADE I",1,IF(E12="CLERK GRADE II",1,0))*75*12*BS12*(IF(G12&lt;=0,0,1))*BT12</f>
        <v>0</v>
      </c>
      <c r="BH12" s="65">
        <f t="shared" ref="BH12:BH25" si="23">IF(AND(E12=""),0,(IF(E12="ASSISTANT",12,IF(E12="CLERK GRADE I",12,IF(E12="CLERK GRADE II",12,IF(E12="FIELDMAN &amp; FIELD REC",12,IF(E12="LAB BOY",12,IF(E12="JAMADAR",12,IF(E12="PEON",12,10))))))))*(MINA(ROUND(AD12*6%,0),600))*(IF($S12="yes",1,)))</f>
        <v>0</v>
      </c>
      <c r="BI12" s="65">
        <f t="shared" ref="BI12:BI25" si="24">(IF(E12="LAB BOY",150,IF(E12="JAMADAR",150,IF(E12="PEON",150,0))))*12*BS12*(IF(G12&lt;=0,0,1))</f>
        <v>0</v>
      </c>
      <c r="BJ12" s="67">
        <f t="shared" ref="BJ12:BJ25" si="25">SUM(BA12:BI12)+AW12+AX12</f>
        <v>891488</v>
      </c>
      <c r="BK12" s="67">
        <f t="shared" ref="BK12:BK25" si="26">BJ12</f>
        <v>891488</v>
      </c>
      <c r="BL12" s="65"/>
      <c r="BM12" s="65"/>
      <c r="BN12" s="67">
        <f t="shared" ref="BN12:BN25" si="27">BK12+BL12+BM12</f>
        <v>891488</v>
      </c>
      <c r="BO12" s="61">
        <f t="shared" ref="BO12:BO25" si="28">(IF(E12="PRINCIPAL",1,IF(E12="H M",1,IF(E12="AGRICULTURE INST",1,IF(E12="TEACHER-1ST",1,IF(E12="PTI  I  (13)",1,IF(E12="AGRICULTURE TEACH",1,IF(E12="INSTRUCTOR",1,0))))))))+(IF(E12="JR TEACHER",1,IF(E12="LIBRARIAN I",1,0)))*(IF(M12="FIX PAY",0,1))</f>
        <v>1</v>
      </c>
      <c r="BP12" s="61">
        <f t="shared" ref="BP12:BP25" si="29">IF(BO12&lt;=0,1,0)*(IF(M12="FIX PAY",0,1))</f>
        <v>0</v>
      </c>
      <c r="BQ12" s="61">
        <f t="shared" ref="BQ12:BQ25" si="30">(IF(E12="PRINCIPAL (16)",1,IF(E12="V P (14)",1,IF(E12="H M (14)",1,IF(E12="AGRICULTURE INST (13)",1,IF(E12="TEACHER-1ST (13)",1,IF(E12="PTI  I  (13)",1,IF(E12="AGRICULTURE TEACH (13)",1,IF(E12="INSTRUCTOR (13)",1,0))))))))+(IF(E12="JR TEACHER (13)",1,IF(E12="LIBRARIAN I (13)",1,0))))*(IF(M12="FIX PAY",1,0))</f>
        <v>0</v>
      </c>
      <c r="BR12" s="61">
        <f t="shared" ref="BR12:BR25" si="31">IF(BQ12&lt;=0,1,0)*(IF(M12="FIX PAY",1,0))</f>
        <v>0</v>
      </c>
      <c r="BS12" s="61">
        <f>IF(M12="FIX PAY",1,0)</f>
        <v>0</v>
      </c>
      <c r="BT12" s="61">
        <f t="shared" ref="BT12:BT25" si="32">IF(V12="No",0,1)</f>
        <v>0</v>
      </c>
      <c r="BU12" s="47">
        <f t="shared" ref="BU12:BU25" si="33">IF((ROUND((SUMPRODUCT(MID(0&amp;C12,LARGE(INDEX(ISNUMBER(--MID(C12,ROW($1:$25),1))* ROW($1:$25),0),ROW($1:$25))+1,1)*10^ROW($1:$25)/10)),-8)/100000000)&gt;=2004,1,0)</f>
        <v>0</v>
      </c>
      <c r="BV12" s="68">
        <f>IF(G12&lt;=0,0,1)</f>
        <v>1</v>
      </c>
      <c r="BW12" s="47">
        <f>IF(M12="SANVIDA",1,0)</f>
        <v>0</v>
      </c>
      <c r="BX12" s="47">
        <f>IF(BW12&gt;0,G12,0)</f>
        <v>0</v>
      </c>
      <c r="BY12" s="36">
        <f t="shared" ref="BY12:BY25" si="34">IF(AND(C12=""),"",IF(AND(C12&lt;=0),"",IF((ROUND((SUMPRODUCT(MID(0&amp;C12,LARGE(INDEX(ISNUMBER(--MID(C12,ROW($1:$71),1))* ROW($1:$71),0),ROW($1:$71))+1,1)*10^ROW($1:$71)/10)),-8)/100000000)&lt;2004,1,0)))</f>
        <v>1</v>
      </c>
      <c r="BZ12" s="69"/>
      <c r="CA12" s="36"/>
      <c r="CB12" s="36"/>
      <c r="CC12" s="36"/>
      <c r="CD12" s="36"/>
      <c r="CE12" s="36"/>
      <c r="CF12" s="36"/>
      <c r="CG12" s="36"/>
      <c r="CH12" s="36"/>
      <c r="CI12" s="36"/>
      <c r="CJ12" s="36"/>
      <c r="CK12" s="36"/>
      <c r="CL12" s="36"/>
      <c r="CM12" s="36"/>
      <c r="CN12" s="36"/>
      <c r="CO12" s="36"/>
      <c r="CP12" s="36"/>
      <c r="CQ12" s="36"/>
      <c r="CR12" s="36"/>
      <c r="CS12" s="36"/>
      <c r="CT12" s="36"/>
      <c r="CU12" s="36"/>
      <c r="CV12" s="36"/>
      <c r="CW12" s="36"/>
    </row>
    <row r="13" spans="1:101" s="63" customFormat="1" ht="15.75">
      <c r="A13" s="103">
        <v>2</v>
      </c>
      <c r="B13" s="236" t="str">
        <f>IF(ISNA(VLOOKUP(A13,Master!AE$60:AQ$107,3,FALSE)),"",VLOOKUP(A13,Master!AE$60:AQ$107,3,FALSE))</f>
        <v/>
      </c>
      <c r="C13" s="237" t="str">
        <f>IF(ISNA(VLOOKUP(A13,Master!AE$60:AQ$107,7,FALSE)),"",VLOOKUP(A13,Master!AE$60:AQ$107,7,FALSE))</f>
        <v/>
      </c>
      <c r="D13" s="238" t="str">
        <f>IF(ISNA(VLOOKUP(A13,Master!AE$60:AQ$107,8,FALSE)),"",VLOOKUP(A13,Master!AE$60:AQ$107,8,FALSE))</f>
        <v/>
      </c>
      <c r="E13" s="239" t="str">
        <f>IF(ISNA(VLOOKUP(A13,Master!AE$60:AQ$107,4,FALSE)),"",VLOOKUP(A13,Master!AE$60:AQ$107,4,FALSE))</f>
        <v/>
      </c>
      <c r="F13" s="102" t="str">
        <f>IF(ISNA(VLOOKUP(A13,Master!AE$60:AQ$107,5,FALSE)),"",VLOOKUP(A13,Master!AE$60:AQ$107,5,FALSE))</f>
        <v/>
      </c>
      <c r="G13" s="241" t="str">
        <f>IF(ISNA(VLOOKUP(A13,Master!AE$60:AQ$107,6,FALSE)),"",VLOOKUP(A13,Master!AE$60:AQ$107,6,FALSE))</f>
        <v/>
      </c>
      <c r="H13" s="241" t="str">
        <f t="shared" ref="H13:H25" si="35">IF(AND(G13=""),"",G13*12)</f>
        <v/>
      </c>
      <c r="I13" s="242" t="str">
        <f t="shared" ref="I13:I25" ca="1" si="36">IF(AND(G13=""),"",IF(G13&lt;=0,"",(CONCATENATE("01.07.",(YEAR(TODAY())+1)))))</f>
        <v/>
      </c>
      <c r="J13" s="241" t="str">
        <f t="shared" ref="J13:J25" si="37">IF(AND(G13=""),"",ROUND(ROUND(G13*3%,0),-2)*IF(F13="FIX PAY",0,1)*8)</f>
        <v/>
      </c>
      <c r="K13" s="241" t="str">
        <f t="shared" ref="K13:K25" si="38">IF(AND(G13=""),"",H13+J13)</f>
        <v/>
      </c>
      <c r="L13" s="241" t="str">
        <f t="shared" ref="L13:L25" si="39">IF(AND(G13=""),"",IF(M13="FIX PAY",K13,((IF(M13="FIX PAY",0,AD13*4+G13*8)))))</f>
        <v/>
      </c>
      <c r="M13" s="241" t="str">
        <f>IF(ISNA(VLOOKUP(A13,Master!AE$60:AQ$107,12,FALSE)),"",VLOOKUP(A13,Master!AE$60:AQ$107,12,FALSE))</f>
        <v/>
      </c>
      <c r="N13" s="136"/>
      <c r="O13" s="136"/>
      <c r="P13" s="136"/>
      <c r="Q13" s="136">
        <f t="shared" si="0"/>
        <v>0</v>
      </c>
      <c r="R13" s="39">
        <f t="shared" ref="R13:R35" si="40">IF(E13&gt;0,1,0)</f>
        <v>1</v>
      </c>
      <c r="S13" s="1" t="str">
        <f>IF(ISNA(VLOOKUP(A13,Master!AE$60:AQ$107,10,FALSE)),"",VLOOKUP(A13,Master!AE$60:AQ$107,10,FALSE))</f>
        <v/>
      </c>
      <c r="T13" s="64"/>
      <c r="U13" s="64"/>
      <c r="V13" s="65" t="str">
        <f>IF(ISNA(VLOOKUP(A13,Master!AE$60:AQ$107,11,FALSE)),"",VLOOKUP(A13,Master!AE$60:AQ$107,11,FALSE))</f>
        <v/>
      </c>
      <c r="W13" s="65" t="str">
        <f>IF(ISNA(VLOOKUP(A13,Master!AE$60:AQ$107,9,FALSE)),"",VLOOKUP(A13,Master!AE$60:AQ$107,9,FALSE))</f>
        <v/>
      </c>
      <c r="X13" s="66">
        <f t="shared" si="1"/>
        <v>0</v>
      </c>
      <c r="Y13" s="66">
        <f t="shared" si="2"/>
        <v>0</v>
      </c>
      <c r="Z13" s="66">
        <f t="shared" si="3"/>
        <v>0</v>
      </c>
      <c r="AA13" s="66">
        <f t="shared" si="4"/>
        <v>0</v>
      </c>
      <c r="AB13" s="66">
        <f t="shared" si="5"/>
        <v>0</v>
      </c>
      <c r="AC13" s="66">
        <f t="shared" si="6"/>
        <v>0</v>
      </c>
      <c r="AD13" s="67" t="str">
        <f t="shared" ref="AD13:AD25" si="41">IF(AND(G13=""),"",G13-ROUNDUP(ROUND((G13*3%)-(G13*3%)*2.9%,-2),0))</f>
        <v/>
      </c>
      <c r="AE13" s="67" t="str">
        <f t="shared" ref="AE13:AE25" si="42">IF(AND(G13=""),"",$K13*$BO13)</f>
        <v/>
      </c>
      <c r="AF13" s="67" t="str">
        <f t="shared" ref="AF13:AF25" si="43">IF(AND(G13=""),"",$K13*$BP13)</f>
        <v/>
      </c>
      <c r="AG13" s="67" t="str">
        <f t="shared" ref="AG13:AG25" si="44">IF(AND(G13=""),"",$K13*$BQ13)</f>
        <v/>
      </c>
      <c r="AH13" s="67" t="str">
        <f t="shared" ref="AH13:AH25" si="45">IF(AND(G13=""),"",$K13*$BR13)</f>
        <v/>
      </c>
      <c r="AI13" s="65" t="str">
        <f t="shared" ref="AI13:AI25" si="46">IF(AND(AE13=""),"",ROUND((AE13+AF13)*$AI$10,0)*BS13)</f>
        <v/>
      </c>
      <c r="AJ13" s="65">
        <v>0</v>
      </c>
      <c r="AK13" s="66">
        <v>0</v>
      </c>
      <c r="AL13" s="65" t="str">
        <f t="shared" ref="AL13:AL24" si="47">IF(AND(AE13=""),"",ROUND((AE13+AF13)*$AL$10,0)*BS13)</f>
        <v/>
      </c>
      <c r="AM13" s="66">
        <f t="shared" si="7"/>
        <v>0</v>
      </c>
      <c r="AN13" s="65">
        <f t="shared" ref="AN13:AN71" si="48">IF(AND(G13=""),0,ROUND((G13+ROUND(G13*$AI$10,0))/2,0)*(IF(M13="FIX PAY",0,1)))</f>
        <v>0</v>
      </c>
      <c r="AO13" s="65">
        <f t="shared" si="8"/>
        <v>0</v>
      </c>
      <c r="AP13" s="65">
        <f t="shared" si="9"/>
        <v>0</v>
      </c>
      <c r="AQ13" s="65">
        <f t="shared" si="10"/>
        <v>0</v>
      </c>
      <c r="AR13" s="67">
        <f t="shared" si="11"/>
        <v>0</v>
      </c>
      <c r="AS13" s="67">
        <f t="shared" si="12"/>
        <v>0</v>
      </c>
      <c r="AT13" s="65"/>
      <c r="AU13" s="65"/>
      <c r="AV13" s="67">
        <f t="shared" si="13"/>
        <v>0</v>
      </c>
      <c r="AW13" s="67">
        <f t="shared" si="14"/>
        <v>0</v>
      </c>
      <c r="AX13" s="67">
        <f t="shared" si="15"/>
        <v>0</v>
      </c>
      <c r="AY13" s="67">
        <f t="shared" si="16"/>
        <v>0</v>
      </c>
      <c r="AZ13" s="67">
        <f t="shared" si="17"/>
        <v>0</v>
      </c>
      <c r="BA13" s="65">
        <f t="shared" si="18"/>
        <v>0</v>
      </c>
      <c r="BB13" s="65">
        <f t="shared" si="19"/>
        <v>0</v>
      </c>
      <c r="BC13" s="66">
        <v>0</v>
      </c>
      <c r="BD13" s="65">
        <f t="shared" si="20"/>
        <v>0</v>
      </c>
      <c r="BE13" s="66">
        <f t="shared" si="21"/>
        <v>0</v>
      </c>
      <c r="BF13" s="65">
        <f t="shared" ref="BF13:BF71" si="49">IF(AND(G13=""),0,ROUND((AD13+ROUND(AD13*$AI$10,0))/2,0)*(IF(M13="FIX PAY",0,1)))</f>
        <v>0</v>
      </c>
      <c r="BG13" s="65">
        <f t="shared" si="22"/>
        <v>0</v>
      </c>
      <c r="BH13" s="65">
        <f t="shared" si="23"/>
        <v>0</v>
      </c>
      <c r="BI13" s="65">
        <f t="shared" si="24"/>
        <v>0</v>
      </c>
      <c r="BJ13" s="67">
        <f t="shared" si="25"/>
        <v>0</v>
      </c>
      <c r="BK13" s="67">
        <f t="shared" si="26"/>
        <v>0</v>
      </c>
      <c r="BL13" s="65"/>
      <c r="BM13" s="65"/>
      <c r="BN13" s="67">
        <f t="shared" si="27"/>
        <v>0</v>
      </c>
      <c r="BO13" s="61">
        <f t="shared" si="28"/>
        <v>0</v>
      </c>
      <c r="BP13" s="61">
        <f>IF(BO13&lt;=0,1,0)*(IF(M13="FIX PAY",0,1))</f>
        <v>1</v>
      </c>
      <c r="BQ13" s="61">
        <f t="shared" si="30"/>
        <v>0</v>
      </c>
      <c r="BR13" s="61">
        <f t="shared" si="31"/>
        <v>0</v>
      </c>
      <c r="BS13" s="61">
        <f t="shared" ref="BS13:BS71" si="50">IF(M13="FIX PAY",1,0)</f>
        <v>0</v>
      </c>
      <c r="BT13" s="61">
        <f t="shared" si="32"/>
        <v>1</v>
      </c>
      <c r="BU13" s="47">
        <f t="shared" si="33"/>
        <v>0</v>
      </c>
      <c r="BV13" s="68">
        <f t="shared" ref="BV13:BV25" si="51">IF(G13&lt;=0,0,1)</f>
        <v>1</v>
      </c>
      <c r="BW13" s="47">
        <f t="shared" ref="BW13:BW71" si="52">IF(M13="SANVIDA",1,0)</f>
        <v>0</v>
      </c>
      <c r="BX13" s="47">
        <f t="shared" ref="BX13:BX71" si="53">IF(BW13&gt;0,G13,0)</f>
        <v>0</v>
      </c>
      <c r="BY13" s="36" t="str">
        <f t="shared" si="34"/>
        <v/>
      </c>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row>
    <row r="14" spans="1:101" s="63" customFormat="1" ht="15.75">
      <c r="A14" s="103">
        <v>3</v>
      </c>
      <c r="B14" s="236" t="str">
        <f>IF(ISNA(VLOOKUP(A14,Master!AE$60:AQ$107,3,FALSE)),"",VLOOKUP(A14,Master!AE$60:AQ$107,3,FALSE))</f>
        <v/>
      </c>
      <c r="C14" s="237" t="str">
        <f>IF(ISNA(VLOOKUP(A14,Master!AE$60:AQ$107,7,FALSE)),"",VLOOKUP(A14,Master!AE$60:AQ$107,7,FALSE))</f>
        <v/>
      </c>
      <c r="D14" s="238" t="str">
        <f>IF(ISNA(VLOOKUP(A14,Master!AE$60:AQ$107,8,FALSE)),"",VLOOKUP(A14,Master!AE$60:AQ$107,8,FALSE))</f>
        <v/>
      </c>
      <c r="E14" s="239" t="str">
        <f>IF(ISNA(VLOOKUP(A14,Master!AE$60:AQ$107,4,FALSE)),"",VLOOKUP(A14,Master!AE$60:AQ$107,4,FALSE))</f>
        <v/>
      </c>
      <c r="F14" s="102" t="str">
        <f>IF(ISNA(VLOOKUP(A14,Master!AE$60:AQ$107,5,FALSE)),"",VLOOKUP(A14,Master!AE$60:AQ$107,5,FALSE))</f>
        <v/>
      </c>
      <c r="G14" s="241" t="str">
        <f>IF(ISNA(VLOOKUP(A14,Master!AE$60:AQ$107,6,FALSE)),"",VLOOKUP(A14,Master!AE$60:AQ$107,6,FALSE))</f>
        <v/>
      </c>
      <c r="H14" s="241" t="str">
        <f t="shared" si="35"/>
        <v/>
      </c>
      <c r="I14" s="242" t="str">
        <f t="shared" ca="1" si="36"/>
        <v/>
      </c>
      <c r="J14" s="241" t="str">
        <f t="shared" si="37"/>
        <v/>
      </c>
      <c r="K14" s="241" t="str">
        <f t="shared" si="38"/>
        <v/>
      </c>
      <c r="L14" s="241" t="str">
        <f t="shared" si="39"/>
        <v/>
      </c>
      <c r="M14" s="241" t="str">
        <f>IF(ISNA(VLOOKUP(A14,Master!AE$60:AQ$107,12,FALSE)),"",VLOOKUP(A14,Master!AE$60:AQ$107,12,FALSE))</f>
        <v/>
      </c>
      <c r="N14" s="136"/>
      <c r="O14" s="136"/>
      <c r="P14" s="136"/>
      <c r="Q14" s="136">
        <f t="shared" si="0"/>
        <v>0</v>
      </c>
      <c r="R14" s="39">
        <f t="shared" si="40"/>
        <v>1</v>
      </c>
      <c r="S14" s="1" t="str">
        <f>IF(ISNA(VLOOKUP(A14,Master!AE$60:AQ$107,10,FALSE)),"",VLOOKUP(A14,Master!AE$60:AQ$107,10,FALSE))</f>
        <v/>
      </c>
      <c r="T14" s="64"/>
      <c r="U14" s="64"/>
      <c r="V14" s="65" t="str">
        <f>IF(ISNA(VLOOKUP(A14,Master!AE$60:AQ$107,11,FALSE)),"",VLOOKUP(A14,Master!AE$60:AQ$107,11,FALSE))</f>
        <v/>
      </c>
      <c r="W14" s="65" t="str">
        <f>IF(ISNA(VLOOKUP(A14,Master!AE$60:AQ$107,9,FALSE)),"",VLOOKUP(A14,Master!AE$60:AQ$107,9,FALSE))</f>
        <v/>
      </c>
      <c r="X14" s="66">
        <f t="shared" si="1"/>
        <v>0</v>
      </c>
      <c r="Y14" s="66">
        <f t="shared" si="2"/>
        <v>0</v>
      </c>
      <c r="Z14" s="66">
        <f t="shared" si="3"/>
        <v>0</v>
      </c>
      <c r="AA14" s="66">
        <f t="shared" si="4"/>
        <v>0</v>
      </c>
      <c r="AB14" s="66">
        <f t="shared" si="5"/>
        <v>0</v>
      </c>
      <c r="AC14" s="66">
        <f t="shared" si="6"/>
        <v>0</v>
      </c>
      <c r="AD14" s="67" t="str">
        <f t="shared" si="41"/>
        <v/>
      </c>
      <c r="AE14" s="67" t="str">
        <f t="shared" si="42"/>
        <v/>
      </c>
      <c r="AF14" s="67" t="str">
        <f t="shared" si="43"/>
        <v/>
      </c>
      <c r="AG14" s="67" t="str">
        <f t="shared" si="44"/>
        <v/>
      </c>
      <c r="AH14" s="67" t="str">
        <f t="shared" si="45"/>
        <v/>
      </c>
      <c r="AI14" s="65" t="str">
        <f t="shared" si="46"/>
        <v/>
      </c>
      <c r="AJ14" s="65">
        <v>0</v>
      </c>
      <c r="AK14" s="66">
        <v>0</v>
      </c>
      <c r="AL14" s="65" t="str">
        <f t="shared" si="47"/>
        <v/>
      </c>
      <c r="AM14" s="66">
        <f t="shared" si="7"/>
        <v>0</v>
      </c>
      <c r="AN14" s="65">
        <f t="shared" si="48"/>
        <v>0</v>
      </c>
      <c r="AO14" s="65">
        <f t="shared" si="8"/>
        <v>0</v>
      </c>
      <c r="AP14" s="65">
        <f t="shared" si="9"/>
        <v>0</v>
      </c>
      <c r="AQ14" s="65">
        <f t="shared" si="10"/>
        <v>0</v>
      </c>
      <c r="AR14" s="67">
        <f t="shared" si="11"/>
        <v>0</v>
      </c>
      <c r="AS14" s="67">
        <f t="shared" si="12"/>
        <v>0</v>
      </c>
      <c r="AT14" s="65"/>
      <c r="AU14" s="65"/>
      <c r="AV14" s="67">
        <f t="shared" si="13"/>
        <v>0</v>
      </c>
      <c r="AW14" s="67">
        <f t="shared" si="14"/>
        <v>0</v>
      </c>
      <c r="AX14" s="67">
        <f t="shared" si="15"/>
        <v>0</v>
      </c>
      <c r="AY14" s="67">
        <f t="shared" si="16"/>
        <v>0</v>
      </c>
      <c r="AZ14" s="67">
        <f t="shared" si="17"/>
        <v>0</v>
      </c>
      <c r="BA14" s="65">
        <f t="shared" si="18"/>
        <v>0</v>
      </c>
      <c r="BB14" s="65">
        <f t="shared" si="19"/>
        <v>0</v>
      </c>
      <c r="BC14" s="66">
        <v>0</v>
      </c>
      <c r="BD14" s="65">
        <f t="shared" si="20"/>
        <v>0</v>
      </c>
      <c r="BE14" s="66">
        <f t="shared" si="21"/>
        <v>0</v>
      </c>
      <c r="BF14" s="65">
        <f t="shared" si="49"/>
        <v>0</v>
      </c>
      <c r="BG14" s="65">
        <f t="shared" si="22"/>
        <v>0</v>
      </c>
      <c r="BH14" s="65">
        <f t="shared" si="23"/>
        <v>0</v>
      </c>
      <c r="BI14" s="65">
        <f t="shared" si="24"/>
        <v>0</v>
      </c>
      <c r="BJ14" s="67">
        <f t="shared" si="25"/>
        <v>0</v>
      </c>
      <c r="BK14" s="67">
        <f t="shared" si="26"/>
        <v>0</v>
      </c>
      <c r="BL14" s="65"/>
      <c r="BM14" s="65"/>
      <c r="BN14" s="67">
        <f t="shared" si="27"/>
        <v>0</v>
      </c>
      <c r="BO14" s="61">
        <f t="shared" si="28"/>
        <v>0</v>
      </c>
      <c r="BP14" s="61">
        <f t="shared" si="29"/>
        <v>1</v>
      </c>
      <c r="BQ14" s="61">
        <f t="shared" si="30"/>
        <v>0</v>
      </c>
      <c r="BR14" s="61">
        <f t="shared" si="31"/>
        <v>0</v>
      </c>
      <c r="BS14" s="61">
        <f t="shared" si="50"/>
        <v>0</v>
      </c>
      <c r="BT14" s="61">
        <f t="shared" si="32"/>
        <v>1</v>
      </c>
      <c r="BU14" s="47">
        <f t="shared" si="33"/>
        <v>0</v>
      </c>
      <c r="BV14" s="68">
        <f t="shared" si="51"/>
        <v>1</v>
      </c>
      <c r="BW14" s="47">
        <f t="shared" si="52"/>
        <v>0</v>
      </c>
      <c r="BX14" s="47">
        <f t="shared" si="53"/>
        <v>0</v>
      </c>
      <c r="BY14" s="36" t="str">
        <f t="shared" si="34"/>
        <v/>
      </c>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row>
    <row r="15" spans="1:101" s="63" customFormat="1" ht="15.75">
      <c r="A15" s="103">
        <v>4</v>
      </c>
      <c r="B15" s="236" t="str">
        <f>IF(ISNA(VLOOKUP(A15,Master!AE$60:AQ$107,3,FALSE)),"",VLOOKUP(A15,Master!AE$60:AQ$107,3,FALSE))</f>
        <v/>
      </c>
      <c r="C15" s="237" t="str">
        <f>IF(ISNA(VLOOKUP(A15,Master!AE$60:AQ$107,7,FALSE)),"",VLOOKUP(A15,Master!AE$60:AQ$107,7,FALSE))</f>
        <v/>
      </c>
      <c r="D15" s="238" t="str">
        <f>IF(ISNA(VLOOKUP(A15,Master!AE$60:AQ$107,8,FALSE)),"",VLOOKUP(A15,Master!AE$60:AQ$107,8,FALSE))</f>
        <v/>
      </c>
      <c r="E15" s="239" t="str">
        <f>IF(ISNA(VLOOKUP(A15,Master!AE$60:AQ$107,4,FALSE)),"",VLOOKUP(A15,Master!AE$60:AQ$107,4,FALSE))</f>
        <v/>
      </c>
      <c r="F15" s="102" t="str">
        <f>IF(ISNA(VLOOKUP(A15,Master!AE$60:AQ$107,5,FALSE)),"",VLOOKUP(A15,Master!AE$60:AQ$107,5,FALSE))</f>
        <v/>
      </c>
      <c r="G15" s="241" t="str">
        <f>IF(ISNA(VLOOKUP(A15,Master!AE$60:AQ$107,6,FALSE)),"",VLOOKUP(A15,Master!AE$60:AQ$107,6,FALSE))</f>
        <v/>
      </c>
      <c r="H15" s="241" t="str">
        <f t="shared" si="35"/>
        <v/>
      </c>
      <c r="I15" s="242" t="str">
        <f t="shared" ca="1" si="36"/>
        <v/>
      </c>
      <c r="J15" s="241" t="str">
        <f t="shared" si="37"/>
        <v/>
      </c>
      <c r="K15" s="241" t="str">
        <f t="shared" si="38"/>
        <v/>
      </c>
      <c r="L15" s="241" t="str">
        <f t="shared" si="39"/>
        <v/>
      </c>
      <c r="M15" s="241" t="str">
        <f>IF(ISNA(VLOOKUP(A15,Master!AE$60:AQ$107,12,FALSE)),"",VLOOKUP(A15,Master!AE$60:AQ$107,12,FALSE))</f>
        <v/>
      </c>
      <c r="N15" s="136"/>
      <c r="O15" s="136"/>
      <c r="P15" s="136"/>
      <c r="Q15" s="136">
        <f t="shared" si="0"/>
        <v>0</v>
      </c>
      <c r="R15" s="39">
        <f t="shared" si="40"/>
        <v>1</v>
      </c>
      <c r="S15" s="1" t="str">
        <f>IF(ISNA(VLOOKUP(A15,Master!AE$60:AQ$107,10,FALSE)),"",VLOOKUP(A15,Master!AE$60:AQ$107,10,FALSE))</f>
        <v/>
      </c>
      <c r="T15" s="64"/>
      <c r="U15" s="64"/>
      <c r="V15" s="65" t="str">
        <f>IF(ISNA(VLOOKUP(A15,Master!AE$60:AQ$107,11,FALSE)),"",VLOOKUP(A15,Master!AE$60:AQ$107,11,FALSE))</f>
        <v/>
      </c>
      <c r="W15" s="65" t="str">
        <f>IF(ISNA(VLOOKUP(A15,Master!AE$60:AQ$107,9,FALSE)),"",VLOOKUP(A15,Master!AE$60:AQ$107,9,FALSE))</f>
        <v/>
      </c>
      <c r="X15" s="66">
        <f t="shared" si="1"/>
        <v>0</v>
      </c>
      <c r="Y15" s="66">
        <f t="shared" si="2"/>
        <v>0</v>
      </c>
      <c r="Z15" s="66">
        <f t="shared" si="3"/>
        <v>0</v>
      </c>
      <c r="AA15" s="66">
        <f t="shared" si="4"/>
        <v>0</v>
      </c>
      <c r="AB15" s="66">
        <f t="shared" si="5"/>
        <v>0</v>
      </c>
      <c r="AC15" s="66">
        <f t="shared" si="6"/>
        <v>0</v>
      </c>
      <c r="AD15" s="67" t="str">
        <f t="shared" si="41"/>
        <v/>
      </c>
      <c r="AE15" s="67" t="str">
        <f t="shared" si="42"/>
        <v/>
      </c>
      <c r="AF15" s="67" t="str">
        <f t="shared" si="43"/>
        <v/>
      </c>
      <c r="AG15" s="67" t="str">
        <f t="shared" si="44"/>
        <v/>
      </c>
      <c r="AH15" s="67" t="str">
        <f t="shared" si="45"/>
        <v/>
      </c>
      <c r="AI15" s="65" t="str">
        <f t="shared" si="46"/>
        <v/>
      </c>
      <c r="AJ15" s="65">
        <v>0</v>
      </c>
      <c r="AK15" s="66">
        <v>0</v>
      </c>
      <c r="AL15" s="65" t="str">
        <f t="shared" si="47"/>
        <v/>
      </c>
      <c r="AM15" s="66">
        <f t="shared" si="7"/>
        <v>0</v>
      </c>
      <c r="AN15" s="65">
        <f t="shared" si="48"/>
        <v>0</v>
      </c>
      <c r="AO15" s="65">
        <f t="shared" si="8"/>
        <v>0</v>
      </c>
      <c r="AP15" s="65">
        <f t="shared" si="9"/>
        <v>0</v>
      </c>
      <c r="AQ15" s="65">
        <f t="shared" si="10"/>
        <v>0</v>
      </c>
      <c r="AR15" s="67">
        <f t="shared" si="11"/>
        <v>0</v>
      </c>
      <c r="AS15" s="67">
        <f t="shared" si="12"/>
        <v>0</v>
      </c>
      <c r="AT15" s="65"/>
      <c r="AU15" s="65"/>
      <c r="AV15" s="67">
        <f t="shared" si="13"/>
        <v>0</v>
      </c>
      <c r="AW15" s="67">
        <f t="shared" si="14"/>
        <v>0</v>
      </c>
      <c r="AX15" s="67">
        <f t="shared" si="15"/>
        <v>0</v>
      </c>
      <c r="AY15" s="67">
        <f t="shared" si="16"/>
        <v>0</v>
      </c>
      <c r="AZ15" s="67">
        <f t="shared" si="17"/>
        <v>0</v>
      </c>
      <c r="BA15" s="65">
        <f t="shared" si="18"/>
        <v>0</v>
      </c>
      <c r="BB15" s="65">
        <f t="shared" si="19"/>
        <v>0</v>
      </c>
      <c r="BC15" s="66">
        <v>0</v>
      </c>
      <c r="BD15" s="65">
        <f t="shared" si="20"/>
        <v>0</v>
      </c>
      <c r="BE15" s="66">
        <f t="shared" si="21"/>
        <v>0</v>
      </c>
      <c r="BF15" s="65">
        <f t="shared" si="49"/>
        <v>0</v>
      </c>
      <c r="BG15" s="65">
        <f t="shared" si="22"/>
        <v>0</v>
      </c>
      <c r="BH15" s="65">
        <f t="shared" si="23"/>
        <v>0</v>
      </c>
      <c r="BI15" s="65">
        <f t="shared" si="24"/>
        <v>0</v>
      </c>
      <c r="BJ15" s="67">
        <f t="shared" si="25"/>
        <v>0</v>
      </c>
      <c r="BK15" s="67">
        <f t="shared" si="26"/>
        <v>0</v>
      </c>
      <c r="BL15" s="65"/>
      <c r="BM15" s="65"/>
      <c r="BN15" s="67">
        <f t="shared" si="27"/>
        <v>0</v>
      </c>
      <c r="BO15" s="61">
        <f t="shared" si="28"/>
        <v>0</v>
      </c>
      <c r="BP15" s="61">
        <f t="shared" si="29"/>
        <v>1</v>
      </c>
      <c r="BQ15" s="61">
        <f t="shared" si="30"/>
        <v>0</v>
      </c>
      <c r="BR15" s="61">
        <f t="shared" si="31"/>
        <v>0</v>
      </c>
      <c r="BS15" s="61">
        <f t="shared" si="50"/>
        <v>0</v>
      </c>
      <c r="BT15" s="61">
        <f t="shared" si="32"/>
        <v>1</v>
      </c>
      <c r="BU15" s="47">
        <f t="shared" si="33"/>
        <v>0</v>
      </c>
      <c r="BV15" s="68">
        <f t="shared" si="51"/>
        <v>1</v>
      </c>
      <c r="BW15" s="47">
        <f t="shared" si="52"/>
        <v>0</v>
      </c>
      <c r="BX15" s="47">
        <f t="shared" si="53"/>
        <v>0</v>
      </c>
      <c r="BY15" s="36" t="str">
        <f t="shared" si="34"/>
        <v/>
      </c>
      <c r="BZ15" s="69"/>
      <c r="CA15" s="36"/>
      <c r="CB15" s="36"/>
      <c r="CC15" s="36"/>
      <c r="CD15" s="36"/>
      <c r="CE15" s="36"/>
      <c r="CF15" s="36"/>
      <c r="CG15" s="36"/>
      <c r="CH15" s="36"/>
      <c r="CI15" s="36"/>
      <c r="CJ15" s="36"/>
      <c r="CK15" s="36"/>
      <c r="CL15" s="36"/>
      <c r="CM15" s="36"/>
      <c r="CN15" s="36"/>
      <c r="CO15" s="36"/>
      <c r="CP15" s="36"/>
      <c r="CQ15" s="36"/>
      <c r="CR15" s="36"/>
      <c r="CS15" s="36"/>
      <c r="CT15" s="36"/>
      <c r="CU15" s="36"/>
      <c r="CV15" s="36"/>
      <c r="CW15" s="36"/>
    </row>
    <row r="16" spans="1:101" s="63" customFormat="1" ht="15.75">
      <c r="A16" s="103">
        <v>5</v>
      </c>
      <c r="B16" s="236" t="str">
        <f>IF(ISNA(VLOOKUP(A16,Master!AE$60:AQ$107,3,FALSE)),"",VLOOKUP(A16,Master!AE$60:AQ$107,3,FALSE))</f>
        <v/>
      </c>
      <c r="C16" s="237" t="str">
        <f>IF(ISNA(VLOOKUP(A16,Master!AE$60:AQ$107,7,FALSE)),"",VLOOKUP(A16,Master!AE$60:AQ$107,7,FALSE))</f>
        <v/>
      </c>
      <c r="D16" s="238" t="str">
        <f>IF(ISNA(VLOOKUP(A16,Master!AE$60:AQ$107,8,FALSE)),"",VLOOKUP(A16,Master!AE$60:AQ$107,8,FALSE))</f>
        <v/>
      </c>
      <c r="E16" s="239" t="str">
        <f>IF(ISNA(VLOOKUP(A16,Master!AE$60:AQ$107,4,FALSE)),"",VLOOKUP(A16,Master!AE$60:AQ$107,4,FALSE))</f>
        <v/>
      </c>
      <c r="F16" s="102" t="str">
        <f>IF(ISNA(VLOOKUP(A16,Master!AE$60:AQ$107,5,FALSE)),"",VLOOKUP(A16,Master!AE$60:AQ$107,5,FALSE))</f>
        <v/>
      </c>
      <c r="G16" s="241" t="str">
        <f>IF(ISNA(VLOOKUP(A16,Master!AE$60:AQ$107,6,FALSE)),"",VLOOKUP(A16,Master!AE$60:AQ$107,6,FALSE))</f>
        <v/>
      </c>
      <c r="H16" s="241" t="str">
        <f t="shared" si="35"/>
        <v/>
      </c>
      <c r="I16" s="242" t="str">
        <f t="shared" ca="1" si="36"/>
        <v/>
      </c>
      <c r="J16" s="241" t="str">
        <f t="shared" si="37"/>
        <v/>
      </c>
      <c r="K16" s="241" t="str">
        <f t="shared" si="38"/>
        <v/>
      </c>
      <c r="L16" s="241" t="str">
        <f t="shared" si="39"/>
        <v/>
      </c>
      <c r="M16" s="241" t="str">
        <f>IF(ISNA(VLOOKUP(A16,Master!AE$60:AQ$107,12,FALSE)),"",VLOOKUP(A16,Master!AE$60:AQ$107,12,FALSE))</f>
        <v/>
      </c>
      <c r="N16" s="136"/>
      <c r="O16" s="136"/>
      <c r="P16" s="136"/>
      <c r="Q16" s="136">
        <f t="shared" si="0"/>
        <v>0</v>
      </c>
      <c r="R16" s="39">
        <f t="shared" si="40"/>
        <v>1</v>
      </c>
      <c r="S16" s="1" t="str">
        <f>IF(ISNA(VLOOKUP(A16,Master!AE$60:AQ$107,10,FALSE)),"",VLOOKUP(A16,Master!AE$60:AQ$107,10,FALSE))</f>
        <v/>
      </c>
      <c r="T16" s="64"/>
      <c r="U16" s="64"/>
      <c r="V16" s="65" t="str">
        <f>IF(ISNA(VLOOKUP(A16,Master!AE$60:AQ$107,11,FALSE)),"",VLOOKUP(A16,Master!AE$60:AQ$107,11,FALSE))</f>
        <v/>
      </c>
      <c r="W16" s="65" t="str">
        <f>IF(ISNA(VLOOKUP(A16,Master!AE$60:AQ$107,9,FALSE)),"",VLOOKUP(A16,Master!AE$60:AQ$107,9,FALSE))</f>
        <v/>
      </c>
      <c r="X16" s="66">
        <f t="shared" si="1"/>
        <v>0</v>
      </c>
      <c r="Y16" s="66">
        <f t="shared" si="2"/>
        <v>0</v>
      </c>
      <c r="Z16" s="66">
        <f t="shared" si="3"/>
        <v>0</v>
      </c>
      <c r="AA16" s="66">
        <f t="shared" si="4"/>
        <v>0</v>
      </c>
      <c r="AB16" s="66">
        <f t="shared" si="5"/>
        <v>0</v>
      </c>
      <c r="AC16" s="66">
        <f t="shared" si="6"/>
        <v>0</v>
      </c>
      <c r="AD16" s="67" t="str">
        <f t="shared" si="41"/>
        <v/>
      </c>
      <c r="AE16" s="67" t="str">
        <f t="shared" si="42"/>
        <v/>
      </c>
      <c r="AF16" s="67" t="str">
        <f t="shared" si="43"/>
        <v/>
      </c>
      <c r="AG16" s="67" t="str">
        <f t="shared" si="44"/>
        <v/>
      </c>
      <c r="AH16" s="67" t="str">
        <f t="shared" si="45"/>
        <v/>
      </c>
      <c r="AI16" s="65" t="str">
        <f t="shared" si="46"/>
        <v/>
      </c>
      <c r="AJ16" s="65">
        <v>0</v>
      </c>
      <c r="AK16" s="66">
        <v>0</v>
      </c>
      <c r="AL16" s="65" t="str">
        <f t="shared" si="47"/>
        <v/>
      </c>
      <c r="AM16" s="66">
        <f t="shared" si="7"/>
        <v>0</v>
      </c>
      <c r="AN16" s="65">
        <f t="shared" si="48"/>
        <v>0</v>
      </c>
      <c r="AO16" s="65">
        <f t="shared" si="8"/>
        <v>0</v>
      </c>
      <c r="AP16" s="65">
        <f t="shared" si="9"/>
        <v>0</v>
      </c>
      <c r="AQ16" s="65">
        <f t="shared" si="10"/>
        <v>0</v>
      </c>
      <c r="AR16" s="67">
        <f t="shared" si="11"/>
        <v>0</v>
      </c>
      <c r="AS16" s="67">
        <f t="shared" si="12"/>
        <v>0</v>
      </c>
      <c r="AT16" s="65"/>
      <c r="AU16" s="65"/>
      <c r="AV16" s="67">
        <f t="shared" si="13"/>
        <v>0</v>
      </c>
      <c r="AW16" s="67">
        <f t="shared" si="14"/>
        <v>0</v>
      </c>
      <c r="AX16" s="67">
        <f t="shared" si="15"/>
        <v>0</v>
      </c>
      <c r="AY16" s="67">
        <f t="shared" si="16"/>
        <v>0</v>
      </c>
      <c r="AZ16" s="67">
        <f t="shared" si="17"/>
        <v>0</v>
      </c>
      <c r="BA16" s="65">
        <f t="shared" si="18"/>
        <v>0</v>
      </c>
      <c r="BB16" s="65">
        <f t="shared" si="19"/>
        <v>0</v>
      </c>
      <c r="BC16" s="66">
        <v>0</v>
      </c>
      <c r="BD16" s="65">
        <f t="shared" si="20"/>
        <v>0</v>
      </c>
      <c r="BE16" s="66">
        <f t="shared" si="21"/>
        <v>0</v>
      </c>
      <c r="BF16" s="65">
        <f t="shared" si="49"/>
        <v>0</v>
      </c>
      <c r="BG16" s="65">
        <f t="shared" si="22"/>
        <v>0</v>
      </c>
      <c r="BH16" s="65">
        <f t="shared" si="23"/>
        <v>0</v>
      </c>
      <c r="BI16" s="65">
        <f t="shared" si="24"/>
        <v>0</v>
      </c>
      <c r="BJ16" s="67">
        <f t="shared" si="25"/>
        <v>0</v>
      </c>
      <c r="BK16" s="67">
        <f t="shared" si="26"/>
        <v>0</v>
      </c>
      <c r="BL16" s="65"/>
      <c r="BM16" s="65"/>
      <c r="BN16" s="67">
        <f t="shared" si="27"/>
        <v>0</v>
      </c>
      <c r="BO16" s="61">
        <f t="shared" si="28"/>
        <v>0</v>
      </c>
      <c r="BP16" s="61">
        <f t="shared" si="29"/>
        <v>1</v>
      </c>
      <c r="BQ16" s="61">
        <f t="shared" si="30"/>
        <v>0</v>
      </c>
      <c r="BR16" s="61">
        <f t="shared" si="31"/>
        <v>0</v>
      </c>
      <c r="BS16" s="61">
        <f t="shared" si="50"/>
        <v>0</v>
      </c>
      <c r="BT16" s="61">
        <f t="shared" si="32"/>
        <v>1</v>
      </c>
      <c r="BU16" s="47">
        <f t="shared" si="33"/>
        <v>0</v>
      </c>
      <c r="BV16" s="68">
        <f t="shared" si="51"/>
        <v>1</v>
      </c>
      <c r="BW16" s="47">
        <f t="shared" si="52"/>
        <v>0</v>
      </c>
      <c r="BX16" s="47">
        <f t="shared" si="53"/>
        <v>0</v>
      </c>
      <c r="BY16" s="36" t="str">
        <f t="shared" si="34"/>
        <v/>
      </c>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row>
    <row r="17" spans="1:103" s="63" customFormat="1" ht="15.75">
      <c r="A17" s="103">
        <v>6</v>
      </c>
      <c r="B17" s="236" t="str">
        <f>IF(ISNA(VLOOKUP(A17,Master!AE$60:AQ$107,3,FALSE)),"",VLOOKUP(A17,Master!AE$60:AQ$107,3,FALSE))</f>
        <v/>
      </c>
      <c r="C17" s="237" t="str">
        <f>IF(ISNA(VLOOKUP(A17,Master!AE$60:AQ$107,7,FALSE)),"",VLOOKUP(A17,Master!AE$60:AQ$107,7,FALSE))</f>
        <v/>
      </c>
      <c r="D17" s="238" t="str">
        <f>IF(ISNA(VLOOKUP(A17,Master!AE$60:AQ$107,8,FALSE)),"",VLOOKUP(A17,Master!AE$60:AQ$107,8,FALSE))</f>
        <v/>
      </c>
      <c r="E17" s="239" t="str">
        <f>IF(ISNA(VLOOKUP(A17,Master!AE$60:AQ$107,4,FALSE)),"",VLOOKUP(A17,Master!AE$60:AQ$107,4,FALSE))</f>
        <v/>
      </c>
      <c r="F17" s="102" t="str">
        <f>IF(ISNA(VLOOKUP(A17,Master!AE$60:AQ$107,5,FALSE)),"",VLOOKUP(A17,Master!AE$60:AQ$107,5,FALSE))</f>
        <v/>
      </c>
      <c r="G17" s="241" t="str">
        <f>IF(ISNA(VLOOKUP(A17,Master!AE$60:AQ$107,6,FALSE)),"",VLOOKUP(A17,Master!AE$60:AQ$107,6,FALSE))</f>
        <v/>
      </c>
      <c r="H17" s="241" t="str">
        <f t="shared" si="35"/>
        <v/>
      </c>
      <c r="I17" s="242" t="str">
        <f t="shared" ca="1" si="36"/>
        <v/>
      </c>
      <c r="J17" s="241" t="str">
        <f t="shared" si="37"/>
        <v/>
      </c>
      <c r="K17" s="241" t="str">
        <f t="shared" si="38"/>
        <v/>
      </c>
      <c r="L17" s="241" t="str">
        <f t="shared" si="39"/>
        <v/>
      </c>
      <c r="M17" s="241" t="str">
        <f>IF(ISNA(VLOOKUP(A17,Master!AE$60:AQ$107,12,FALSE)),"",VLOOKUP(A17,Master!AE$60:AQ$107,12,FALSE))</f>
        <v/>
      </c>
      <c r="N17" s="136"/>
      <c r="O17" s="136"/>
      <c r="P17" s="136"/>
      <c r="Q17" s="136">
        <f t="shared" si="0"/>
        <v>0</v>
      </c>
      <c r="R17" s="39">
        <f t="shared" si="40"/>
        <v>1</v>
      </c>
      <c r="S17" s="1" t="str">
        <f>IF(ISNA(VLOOKUP(A17,Master!AE$60:AQ$107,10,FALSE)),"",VLOOKUP(A17,Master!AE$60:AQ$107,10,FALSE))</f>
        <v/>
      </c>
      <c r="T17" s="64"/>
      <c r="U17" s="64"/>
      <c r="V17" s="65" t="str">
        <f>IF(ISNA(VLOOKUP(A17,Master!AE$60:AQ$107,11,FALSE)),"",VLOOKUP(A17,Master!AE$60:AQ$107,11,FALSE))</f>
        <v/>
      </c>
      <c r="W17" s="65" t="str">
        <f>IF(ISNA(VLOOKUP(A17,Master!AE$60:AQ$107,9,FALSE)),"",VLOOKUP(A17,Master!AE$60:AQ$107,9,FALSE))</f>
        <v/>
      </c>
      <c r="X17" s="66">
        <f t="shared" si="1"/>
        <v>0</v>
      </c>
      <c r="Y17" s="66">
        <f t="shared" si="2"/>
        <v>0</v>
      </c>
      <c r="Z17" s="66">
        <f t="shared" si="3"/>
        <v>0</v>
      </c>
      <c r="AA17" s="66">
        <f t="shared" si="4"/>
        <v>0</v>
      </c>
      <c r="AB17" s="66">
        <f t="shared" si="5"/>
        <v>0</v>
      </c>
      <c r="AC17" s="66">
        <f t="shared" si="6"/>
        <v>0</v>
      </c>
      <c r="AD17" s="67" t="str">
        <f t="shared" si="41"/>
        <v/>
      </c>
      <c r="AE17" s="67" t="str">
        <f t="shared" si="42"/>
        <v/>
      </c>
      <c r="AF17" s="67" t="str">
        <f t="shared" si="43"/>
        <v/>
      </c>
      <c r="AG17" s="67" t="str">
        <f t="shared" si="44"/>
        <v/>
      </c>
      <c r="AH17" s="67" t="str">
        <f t="shared" si="45"/>
        <v/>
      </c>
      <c r="AI17" s="65" t="str">
        <f t="shared" si="46"/>
        <v/>
      </c>
      <c r="AJ17" s="65">
        <v>0</v>
      </c>
      <c r="AK17" s="66">
        <v>0</v>
      </c>
      <c r="AL17" s="65" t="str">
        <f t="shared" si="47"/>
        <v/>
      </c>
      <c r="AM17" s="66">
        <f t="shared" si="7"/>
        <v>0</v>
      </c>
      <c r="AN17" s="65">
        <f t="shared" si="48"/>
        <v>0</v>
      </c>
      <c r="AO17" s="65">
        <f t="shared" si="8"/>
        <v>0</v>
      </c>
      <c r="AP17" s="65">
        <f t="shared" si="9"/>
        <v>0</v>
      </c>
      <c r="AQ17" s="65">
        <f t="shared" si="10"/>
        <v>0</v>
      </c>
      <c r="AR17" s="67">
        <f t="shared" si="11"/>
        <v>0</v>
      </c>
      <c r="AS17" s="67">
        <f t="shared" si="12"/>
        <v>0</v>
      </c>
      <c r="AT17" s="65"/>
      <c r="AU17" s="65"/>
      <c r="AV17" s="67">
        <f t="shared" si="13"/>
        <v>0</v>
      </c>
      <c r="AW17" s="67">
        <f t="shared" si="14"/>
        <v>0</v>
      </c>
      <c r="AX17" s="67">
        <f t="shared" si="15"/>
        <v>0</v>
      </c>
      <c r="AY17" s="67">
        <f t="shared" si="16"/>
        <v>0</v>
      </c>
      <c r="AZ17" s="67">
        <f t="shared" si="17"/>
        <v>0</v>
      </c>
      <c r="BA17" s="65">
        <f t="shared" si="18"/>
        <v>0</v>
      </c>
      <c r="BB17" s="65">
        <f t="shared" si="19"/>
        <v>0</v>
      </c>
      <c r="BC17" s="66">
        <v>0</v>
      </c>
      <c r="BD17" s="65">
        <f t="shared" si="20"/>
        <v>0</v>
      </c>
      <c r="BE17" s="66">
        <f t="shared" si="21"/>
        <v>0</v>
      </c>
      <c r="BF17" s="65">
        <f t="shared" si="49"/>
        <v>0</v>
      </c>
      <c r="BG17" s="65">
        <f t="shared" si="22"/>
        <v>0</v>
      </c>
      <c r="BH17" s="65">
        <f t="shared" si="23"/>
        <v>0</v>
      </c>
      <c r="BI17" s="65">
        <f t="shared" si="24"/>
        <v>0</v>
      </c>
      <c r="BJ17" s="67">
        <f t="shared" si="25"/>
        <v>0</v>
      </c>
      <c r="BK17" s="67">
        <f t="shared" si="26"/>
        <v>0</v>
      </c>
      <c r="BL17" s="65"/>
      <c r="BM17" s="65"/>
      <c r="BN17" s="67">
        <f t="shared" si="27"/>
        <v>0</v>
      </c>
      <c r="BO17" s="61">
        <f t="shared" si="28"/>
        <v>0</v>
      </c>
      <c r="BP17" s="61">
        <f t="shared" si="29"/>
        <v>1</v>
      </c>
      <c r="BQ17" s="61">
        <f t="shared" si="30"/>
        <v>0</v>
      </c>
      <c r="BR17" s="61">
        <f t="shared" si="31"/>
        <v>0</v>
      </c>
      <c r="BS17" s="61">
        <f t="shared" si="50"/>
        <v>0</v>
      </c>
      <c r="BT17" s="61">
        <f t="shared" si="32"/>
        <v>1</v>
      </c>
      <c r="BU17" s="47">
        <f t="shared" si="33"/>
        <v>0</v>
      </c>
      <c r="BV17" s="68">
        <f t="shared" si="51"/>
        <v>1</v>
      </c>
      <c r="BW17" s="47">
        <f t="shared" si="52"/>
        <v>0</v>
      </c>
      <c r="BX17" s="47">
        <f t="shared" si="53"/>
        <v>0</v>
      </c>
      <c r="BY17" s="36" t="str">
        <f t="shared" si="34"/>
        <v/>
      </c>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row>
    <row r="18" spans="1:103" s="63" customFormat="1" ht="15.75">
      <c r="A18" s="103">
        <v>7</v>
      </c>
      <c r="B18" s="236" t="str">
        <f>IF(ISNA(VLOOKUP(A18,Master!AE$60:AQ$107,3,FALSE)),"",VLOOKUP(A18,Master!AE$60:AQ$107,3,FALSE))</f>
        <v/>
      </c>
      <c r="C18" s="237" t="str">
        <f>IF(ISNA(VLOOKUP(A18,Master!AE$60:AQ$107,7,FALSE)),"",VLOOKUP(A18,Master!AE$60:AQ$107,7,FALSE))</f>
        <v/>
      </c>
      <c r="D18" s="238" t="str">
        <f>IF(ISNA(VLOOKUP(A18,Master!AE$60:AQ$107,8,FALSE)),"",VLOOKUP(A18,Master!AE$60:AQ$107,8,FALSE))</f>
        <v/>
      </c>
      <c r="E18" s="239" t="str">
        <f>IF(ISNA(VLOOKUP(A18,Master!AE$60:AQ$107,4,FALSE)),"",VLOOKUP(A18,Master!AE$60:AQ$107,4,FALSE))</f>
        <v/>
      </c>
      <c r="F18" s="102" t="str">
        <f>IF(ISNA(VLOOKUP(A18,Master!AE$60:AQ$107,5,FALSE)),"",VLOOKUP(A18,Master!AE$60:AQ$107,5,FALSE))</f>
        <v/>
      </c>
      <c r="G18" s="241" t="str">
        <f>IF(ISNA(VLOOKUP(A18,Master!AE$60:AQ$107,6,FALSE)),"",VLOOKUP(A18,Master!AE$60:AQ$107,6,FALSE))</f>
        <v/>
      </c>
      <c r="H18" s="241" t="str">
        <f t="shared" si="35"/>
        <v/>
      </c>
      <c r="I18" s="242" t="str">
        <f t="shared" ca="1" si="36"/>
        <v/>
      </c>
      <c r="J18" s="241" t="str">
        <f t="shared" si="37"/>
        <v/>
      </c>
      <c r="K18" s="241" t="str">
        <f t="shared" si="38"/>
        <v/>
      </c>
      <c r="L18" s="241" t="str">
        <f t="shared" si="39"/>
        <v/>
      </c>
      <c r="M18" s="241" t="str">
        <f>IF(ISNA(VLOOKUP(A18,Master!AE$60:AQ$107,12,FALSE)),"",VLOOKUP(A18,Master!AE$60:AQ$107,12,FALSE))</f>
        <v/>
      </c>
      <c r="N18" s="136"/>
      <c r="O18" s="136"/>
      <c r="P18" s="136"/>
      <c r="Q18" s="136">
        <f t="shared" si="0"/>
        <v>0</v>
      </c>
      <c r="R18" s="39">
        <f t="shared" si="40"/>
        <v>1</v>
      </c>
      <c r="S18" s="1" t="str">
        <f>IF(ISNA(VLOOKUP(A18,Master!AE$60:AQ$107,10,FALSE)),"",VLOOKUP(A18,Master!AE$60:AQ$107,10,FALSE))</f>
        <v/>
      </c>
      <c r="T18" s="64"/>
      <c r="U18" s="64"/>
      <c r="V18" s="65" t="str">
        <f>IF(ISNA(VLOOKUP(A18,Master!AE$60:AQ$107,11,FALSE)),"",VLOOKUP(A18,Master!AE$60:AQ$107,11,FALSE))</f>
        <v/>
      </c>
      <c r="W18" s="65" t="str">
        <f>IF(ISNA(VLOOKUP(A18,Master!AE$60:AQ$107,9,FALSE)),"",VLOOKUP(A18,Master!AE$60:AQ$107,9,FALSE))</f>
        <v/>
      </c>
      <c r="X18" s="66">
        <f t="shared" si="1"/>
        <v>0</v>
      </c>
      <c r="Y18" s="66">
        <f t="shared" si="2"/>
        <v>0</v>
      </c>
      <c r="Z18" s="66">
        <f t="shared" si="3"/>
        <v>0</v>
      </c>
      <c r="AA18" s="66">
        <f t="shared" si="4"/>
        <v>0</v>
      </c>
      <c r="AB18" s="66">
        <f t="shared" si="5"/>
        <v>0</v>
      </c>
      <c r="AC18" s="66">
        <f t="shared" si="6"/>
        <v>0</v>
      </c>
      <c r="AD18" s="67" t="str">
        <f t="shared" si="41"/>
        <v/>
      </c>
      <c r="AE18" s="67" t="str">
        <f t="shared" si="42"/>
        <v/>
      </c>
      <c r="AF18" s="67" t="str">
        <f t="shared" si="43"/>
        <v/>
      </c>
      <c r="AG18" s="67" t="str">
        <f t="shared" si="44"/>
        <v/>
      </c>
      <c r="AH18" s="67" t="str">
        <f t="shared" si="45"/>
        <v/>
      </c>
      <c r="AI18" s="65" t="str">
        <f t="shared" si="46"/>
        <v/>
      </c>
      <c r="AJ18" s="65">
        <v>0</v>
      </c>
      <c r="AK18" s="66">
        <v>0</v>
      </c>
      <c r="AL18" s="65" t="str">
        <f t="shared" si="47"/>
        <v/>
      </c>
      <c r="AM18" s="66">
        <f t="shared" si="7"/>
        <v>0</v>
      </c>
      <c r="AN18" s="65">
        <f t="shared" si="48"/>
        <v>0</v>
      </c>
      <c r="AO18" s="65">
        <f t="shared" si="8"/>
        <v>0</v>
      </c>
      <c r="AP18" s="65">
        <f t="shared" si="9"/>
        <v>0</v>
      </c>
      <c r="AQ18" s="65">
        <f t="shared" si="10"/>
        <v>0</v>
      </c>
      <c r="AR18" s="67">
        <f t="shared" si="11"/>
        <v>0</v>
      </c>
      <c r="AS18" s="67">
        <f t="shared" si="12"/>
        <v>0</v>
      </c>
      <c r="AT18" s="65"/>
      <c r="AU18" s="65"/>
      <c r="AV18" s="67">
        <f t="shared" si="13"/>
        <v>0</v>
      </c>
      <c r="AW18" s="67">
        <f t="shared" si="14"/>
        <v>0</v>
      </c>
      <c r="AX18" s="67">
        <f t="shared" si="15"/>
        <v>0</v>
      </c>
      <c r="AY18" s="67">
        <f t="shared" si="16"/>
        <v>0</v>
      </c>
      <c r="AZ18" s="67">
        <f t="shared" si="17"/>
        <v>0</v>
      </c>
      <c r="BA18" s="65">
        <f t="shared" si="18"/>
        <v>0</v>
      </c>
      <c r="BB18" s="65">
        <f t="shared" si="19"/>
        <v>0</v>
      </c>
      <c r="BC18" s="66">
        <v>0</v>
      </c>
      <c r="BD18" s="65">
        <f t="shared" si="20"/>
        <v>0</v>
      </c>
      <c r="BE18" s="66">
        <f t="shared" si="21"/>
        <v>0</v>
      </c>
      <c r="BF18" s="65">
        <f t="shared" si="49"/>
        <v>0</v>
      </c>
      <c r="BG18" s="65">
        <f t="shared" si="22"/>
        <v>0</v>
      </c>
      <c r="BH18" s="65">
        <f t="shared" si="23"/>
        <v>0</v>
      </c>
      <c r="BI18" s="65">
        <f t="shared" si="24"/>
        <v>0</v>
      </c>
      <c r="BJ18" s="67">
        <f t="shared" si="25"/>
        <v>0</v>
      </c>
      <c r="BK18" s="67">
        <f t="shared" si="26"/>
        <v>0</v>
      </c>
      <c r="BL18" s="65"/>
      <c r="BM18" s="65"/>
      <c r="BN18" s="67">
        <f t="shared" si="27"/>
        <v>0</v>
      </c>
      <c r="BO18" s="61">
        <f t="shared" si="28"/>
        <v>0</v>
      </c>
      <c r="BP18" s="61">
        <f t="shared" si="29"/>
        <v>1</v>
      </c>
      <c r="BQ18" s="61">
        <f t="shared" si="30"/>
        <v>0</v>
      </c>
      <c r="BR18" s="61">
        <f t="shared" si="31"/>
        <v>0</v>
      </c>
      <c r="BS18" s="61">
        <f t="shared" si="50"/>
        <v>0</v>
      </c>
      <c r="BT18" s="61">
        <f t="shared" si="32"/>
        <v>1</v>
      </c>
      <c r="BU18" s="47">
        <f t="shared" si="33"/>
        <v>0</v>
      </c>
      <c r="BV18" s="68">
        <f t="shared" si="51"/>
        <v>1</v>
      </c>
      <c r="BW18" s="47">
        <f t="shared" si="52"/>
        <v>0</v>
      </c>
      <c r="BX18" s="47">
        <f t="shared" si="53"/>
        <v>0</v>
      </c>
      <c r="BY18" s="36" t="str">
        <f t="shared" si="34"/>
        <v/>
      </c>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row>
    <row r="19" spans="1:103" s="63" customFormat="1" ht="15.75">
      <c r="A19" s="103">
        <v>8</v>
      </c>
      <c r="B19" s="236" t="str">
        <f>IF(ISNA(VLOOKUP(A19,Master!AE$60:AQ$107,3,FALSE)),"",VLOOKUP(A19,Master!AE$60:AQ$107,3,FALSE))</f>
        <v/>
      </c>
      <c r="C19" s="237" t="str">
        <f>IF(ISNA(VLOOKUP(A19,Master!AE$60:AQ$107,7,FALSE)),"",VLOOKUP(A19,Master!AE$60:AQ$107,7,FALSE))</f>
        <v/>
      </c>
      <c r="D19" s="238" t="str">
        <f>IF(ISNA(VLOOKUP(A19,Master!AE$60:AQ$107,8,FALSE)),"",VLOOKUP(A19,Master!AE$60:AQ$107,8,FALSE))</f>
        <v/>
      </c>
      <c r="E19" s="239" t="str">
        <f>IF(ISNA(VLOOKUP(A19,Master!AE$60:AQ$107,4,FALSE)),"",VLOOKUP(A19,Master!AE$60:AQ$107,4,FALSE))</f>
        <v/>
      </c>
      <c r="F19" s="102" t="str">
        <f>IF(ISNA(VLOOKUP(A19,Master!AE$60:AQ$107,5,FALSE)),"",VLOOKUP(A19,Master!AE$60:AQ$107,5,FALSE))</f>
        <v/>
      </c>
      <c r="G19" s="241" t="str">
        <f>IF(ISNA(VLOOKUP(A19,Master!AE$60:AQ$107,6,FALSE)),"",VLOOKUP(A19,Master!AE$60:AQ$107,6,FALSE))</f>
        <v/>
      </c>
      <c r="H19" s="241" t="str">
        <f t="shared" si="35"/>
        <v/>
      </c>
      <c r="I19" s="242" t="str">
        <f t="shared" ca="1" si="36"/>
        <v/>
      </c>
      <c r="J19" s="241" t="str">
        <f t="shared" si="37"/>
        <v/>
      </c>
      <c r="K19" s="241" t="str">
        <f t="shared" si="38"/>
        <v/>
      </c>
      <c r="L19" s="241" t="str">
        <f t="shared" si="39"/>
        <v/>
      </c>
      <c r="M19" s="241" t="str">
        <f>IF(ISNA(VLOOKUP(A19,Master!AE$60:AQ$107,12,FALSE)),"",VLOOKUP(A19,Master!AE$60:AQ$107,12,FALSE))</f>
        <v/>
      </c>
      <c r="N19" s="136"/>
      <c r="O19" s="136"/>
      <c r="P19" s="136"/>
      <c r="Q19" s="136">
        <f t="shared" si="0"/>
        <v>0</v>
      </c>
      <c r="R19" s="39">
        <f t="shared" si="40"/>
        <v>1</v>
      </c>
      <c r="S19" s="1" t="str">
        <f>IF(ISNA(VLOOKUP(A19,Master!AE$60:AQ$107,10,FALSE)),"",VLOOKUP(A19,Master!AE$60:AQ$107,10,FALSE))</f>
        <v/>
      </c>
      <c r="T19" s="64"/>
      <c r="U19" s="64"/>
      <c r="V19" s="65" t="str">
        <f>IF(ISNA(VLOOKUP(A19,Master!AE$60:AQ$107,11,FALSE)),"",VLOOKUP(A19,Master!AE$60:AQ$107,11,FALSE))</f>
        <v/>
      </c>
      <c r="W19" s="65" t="str">
        <f>IF(ISNA(VLOOKUP(A19,Master!AE$60:AQ$107,9,FALSE)),"",VLOOKUP(A19,Master!AE$60:AQ$107,9,FALSE))</f>
        <v/>
      </c>
      <c r="X19" s="66">
        <f t="shared" si="1"/>
        <v>0</v>
      </c>
      <c r="Y19" s="66">
        <f t="shared" si="2"/>
        <v>0</v>
      </c>
      <c r="Z19" s="66">
        <f t="shared" si="3"/>
        <v>0</v>
      </c>
      <c r="AA19" s="66">
        <f t="shared" si="4"/>
        <v>0</v>
      </c>
      <c r="AB19" s="66">
        <f t="shared" si="5"/>
        <v>0</v>
      </c>
      <c r="AC19" s="66">
        <f t="shared" si="6"/>
        <v>0</v>
      </c>
      <c r="AD19" s="67" t="str">
        <f t="shared" si="41"/>
        <v/>
      </c>
      <c r="AE19" s="67" t="str">
        <f t="shared" si="42"/>
        <v/>
      </c>
      <c r="AF19" s="67" t="str">
        <f t="shared" si="43"/>
        <v/>
      </c>
      <c r="AG19" s="67" t="str">
        <f t="shared" si="44"/>
        <v/>
      </c>
      <c r="AH19" s="67" t="str">
        <f t="shared" si="45"/>
        <v/>
      </c>
      <c r="AI19" s="65" t="str">
        <f t="shared" si="46"/>
        <v/>
      </c>
      <c r="AJ19" s="65">
        <v>0</v>
      </c>
      <c r="AK19" s="66">
        <v>0</v>
      </c>
      <c r="AL19" s="65" t="str">
        <f t="shared" si="47"/>
        <v/>
      </c>
      <c r="AM19" s="66">
        <f t="shared" si="7"/>
        <v>0</v>
      </c>
      <c r="AN19" s="65">
        <f t="shared" si="48"/>
        <v>0</v>
      </c>
      <c r="AO19" s="65">
        <f t="shared" si="8"/>
        <v>0</v>
      </c>
      <c r="AP19" s="65">
        <f t="shared" si="9"/>
        <v>0</v>
      </c>
      <c r="AQ19" s="65">
        <f t="shared" si="10"/>
        <v>0</v>
      </c>
      <c r="AR19" s="67">
        <f t="shared" si="11"/>
        <v>0</v>
      </c>
      <c r="AS19" s="67">
        <f t="shared" si="12"/>
        <v>0</v>
      </c>
      <c r="AT19" s="65"/>
      <c r="AU19" s="65"/>
      <c r="AV19" s="67">
        <f t="shared" si="13"/>
        <v>0</v>
      </c>
      <c r="AW19" s="67">
        <f t="shared" si="14"/>
        <v>0</v>
      </c>
      <c r="AX19" s="67">
        <f t="shared" si="15"/>
        <v>0</v>
      </c>
      <c r="AY19" s="67">
        <f t="shared" si="16"/>
        <v>0</v>
      </c>
      <c r="AZ19" s="67">
        <f t="shared" si="17"/>
        <v>0</v>
      </c>
      <c r="BA19" s="65">
        <f t="shared" si="18"/>
        <v>0</v>
      </c>
      <c r="BB19" s="65">
        <f t="shared" si="19"/>
        <v>0</v>
      </c>
      <c r="BC19" s="66">
        <v>0</v>
      </c>
      <c r="BD19" s="65">
        <f t="shared" si="20"/>
        <v>0</v>
      </c>
      <c r="BE19" s="66">
        <f t="shared" si="21"/>
        <v>0</v>
      </c>
      <c r="BF19" s="65">
        <f t="shared" si="49"/>
        <v>0</v>
      </c>
      <c r="BG19" s="65">
        <f t="shared" si="22"/>
        <v>0</v>
      </c>
      <c r="BH19" s="65">
        <f t="shared" si="23"/>
        <v>0</v>
      </c>
      <c r="BI19" s="65">
        <f t="shared" si="24"/>
        <v>0</v>
      </c>
      <c r="BJ19" s="67">
        <f t="shared" si="25"/>
        <v>0</v>
      </c>
      <c r="BK19" s="67">
        <f t="shared" si="26"/>
        <v>0</v>
      </c>
      <c r="BL19" s="65"/>
      <c r="BM19" s="65"/>
      <c r="BN19" s="67">
        <f t="shared" si="27"/>
        <v>0</v>
      </c>
      <c r="BO19" s="61">
        <f t="shared" si="28"/>
        <v>0</v>
      </c>
      <c r="BP19" s="61">
        <f t="shared" si="29"/>
        <v>1</v>
      </c>
      <c r="BQ19" s="61">
        <f t="shared" si="30"/>
        <v>0</v>
      </c>
      <c r="BR19" s="61">
        <f t="shared" si="31"/>
        <v>0</v>
      </c>
      <c r="BS19" s="61">
        <f t="shared" si="50"/>
        <v>0</v>
      </c>
      <c r="BT19" s="61">
        <f t="shared" si="32"/>
        <v>1</v>
      </c>
      <c r="BU19" s="47">
        <f t="shared" si="33"/>
        <v>0</v>
      </c>
      <c r="BV19" s="68">
        <f t="shared" si="51"/>
        <v>1</v>
      </c>
      <c r="BW19" s="47">
        <f t="shared" si="52"/>
        <v>0</v>
      </c>
      <c r="BX19" s="47">
        <f t="shared" si="53"/>
        <v>0</v>
      </c>
      <c r="BY19" s="36" t="str">
        <f t="shared" si="34"/>
        <v/>
      </c>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row>
    <row r="20" spans="1:103" s="63" customFormat="1" ht="15.75">
      <c r="A20" s="103">
        <v>9</v>
      </c>
      <c r="B20" s="236" t="str">
        <f>IF(ISNA(VLOOKUP(A20,Master!AE$60:AQ$107,3,FALSE)),"",VLOOKUP(A20,Master!AE$60:AQ$107,3,FALSE))</f>
        <v/>
      </c>
      <c r="C20" s="237" t="str">
        <f>IF(ISNA(VLOOKUP(A20,Master!AE$60:AQ$107,7,FALSE)),"",VLOOKUP(A20,Master!AE$60:AQ$107,7,FALSE))</f>
        <v/>
      </c>
      <c r="D20" s="238" t="str">
        <f>IF(ISNA(VLOOKUP(A20,Master!AE$60:AQ$107,8,FALSE)),"",VLOOKUP(A20,Master!AE$60:AQ$107,8,FALSE))</f>
        <v/>
      </c>
      <c r="E20" s="239" t="str">
        <f>IF(ISNA(VLOOKUP(A20,Master!AE$60:AQ$107,4,FALSE)),"",VLOOKUP(A20,Master!AE$60:AQ$107,4,FALSE))</f>
        <v/>
      </c>
      <c r="F20" s="102" t="str">
        <f>IF(ISNA(VLOOKUP(A20,Master!AE$60:AQ$107,5,FALSE)),"",VLOOKUP(A20,Master!AE$60:AQ$107,5,FALSE))</f>
        <v/>
      </c>
      <c r="G20" s="241" t="str">
        <f>IF(ISNA(VLOOKUP(A20,Master!AE$60:AQ$107,6,FALSE)),"",VLOOKUP(A20,Master!AE$60:AQ$107,6,FALSE))</f>
        <v/>
      </c>
      <c r="H20" s="241" t="str">
        <f t="shared" si="35"/>
        <v/>
      </c>
      <c r="I20" s="242" t="str">
        <f t="shared" ca="1" si="36"/>
        <v/>
      </c>
      <c r="J20" s="241" t="str">
        <f t="shared" si="37"/>
        <v/>
      </c>
      <c r="K20" s="241" t="str">
        <f t="shared" si="38"/>
        <v/>
      </c>
      <c r="L20" s="241" t="str">
        <f t="shared" si="39"/>
        <v/>
      </c>
      <c r="M20" s="241" t="str">
        <f>IF(ISNA(VLOOKUP(A20,Master!AE$60:AQ$107,12,FALSE)),"",VLOOKUP(A20,Master!AE$60:AQ$107,12,FALSE))</f>
        <v/>
      </c>
      <c r="N20" s="136"/>
      <c r="O20" s="136"/>
      <c r="P20" s="136"/>
      <c r="Q20" s="136">
        <f t="shared" si="0"/>
        <v>0</v>
      </c>
      <c r="R20" s="39">
        <f t="shared" si="40"/>
        <v>1</v>
      </c>
      <c r="S20" s="1" t="str">
        <f>IF(ISNA(VLOOKUP(A20,Master!AE$60:AQ$107,10,FALSE)),"",VLOOKUP(A20,Master!AE$60:AQ$107,10,FALSE))</f>
        <v/>
      </c>
      <c r="T20" s="64"/>
      <c r="U20" s="64"/>
      <c r="V20" s="65" t="str">
        <f>IF(ISNA(VLOOKUP(A20,Master!AE$60:AQ$107,11,FALSE)),"",VLOOKUP(A20,Master!AE$60:AQ$107,11,FALSE))</f>
        <v/>
      </c>
      <c r="W20" s="65" t="str">
        <f>IF(ISNA(VLOOKUP(A20,Master!AE$60:AQ$107,9,FALSE)),"",VLOOKUP(A20,Master!AE$60:AQ$107,9,FALSE))</f>
        <v/>
      </c>
      <c r="X20" s="66">
        <f t="shared" si="1"/>
        <v>0</v>
      </c>
      <c r="Y20" s="66">
        <f t="shared" si="2"/>
        <v>0</v>
      </c>
      <c r="Z20" s="66">
        <f t="shared" si="3"/>
        <v>0</v>
      </c>
      <c r="AA20" s="66">
        <f t="shared" si="4"/>
        <v>0</v>
      </c>
      <c r="AB20" s="66">
        <f t="shared" si="5"/>
        <v>0</v>
      </c>
      <c r="AC20" s="66">
        <f t="shared" si="6"/>
        <v>0</v>
      </c>
      <c r="AD20" s="67" t="str">
        <f t="shared" si="41"/>
        <v/>
      </c>
      <c r="AE20" s="67" t="str">
        <f t="shared" si="42"/>
        <v/>
      </c>
      <c r="AF20" s="67" t="str">
        <f t="shared" si="43"/>
        <v/>
      </c>
      <c r="AG20" s="67" t="str">
        <f t="shared" si="44"/>
        <v/>
      </c>
      <c r="AH20" s="67" t="str">
        <f t="shared" si="45"/>
        <v/>
      </c>
      <c r="AI20" s="65" t="str">
        <f t="shared" si="46"/>
        <v/>
      </c>
      <c r="AJ20" s="65">
        <v>0</v>
      </c>
      <c r="AK20" s="66">
        <v>0</v>
      </c>
      <c r="AL20" s="65" t="str">
        <f t="shared" si="47"/>
        <v/>
      </c>
      <c r="AM20" s="66">
        <f t="shared" si="7"/>
        <v>0</v>
      </c>
      <c r="AN20" s="65">
        <f t="shared" si="48"/>
        <v>0</v>
      </c>
      <c r="AO20" s="65">
        <f t="shared" si="8"/>
        <v>0</v>
      </c>
      <c r="AP20" s="65">
        <f t="shared" si="9"/>
        <v>0</v>
      </c>
      <c r="AQ20" s="65">
        <f t="shared" si="10"/>
        <v>0</v>
      </c>
      <c r="AR20" s="67">
        <f t="shared" si="11"/>
        <v>0</v>
      </c>
      <c r="AS20" s="67">
        <f t="shared" si="12"/>
        <v>0</v>
      </c>
      <c r="AT20" s="65"/>
      <c r="AU20" s="65"/>
      <c r="AV20" s="67">
        <f t="shared" si="13"/>
        <v>0</v>
      </c>
      <c r="AW20" s="67">
        <f t="shared" si="14"/>
        <v>0</v>
      </c>
      <c r="AX20" s="67">
        <f t="shared" si="15"/>
        <v>0</v>
      </c>
      <c r="AY20" s="67">
        <f t="shared" si="16"/>
        <v>0</v>
      </c>
      <c r="AZ20" s="67">
        <f t="shared" si="17"/>
        <v>0</v>
      </c>
      <c r="BA20" s="65">
        <f t="shared" si="18"/>
        <v>0</v>
      </c>
      <c r="BB20" s="65">
        <f t="shared" si="19"/>
        <v>0</v>
      </c>
      <c r="BC20" s="66">
        <v>0</v>
      </c>
      <c r="BD20" s="65">
        <f t="shared" si="20"/>
        <v>0</v>
      </c>
      <c r="BE20" s="66">
        <f t="shared" si="21"/>
        <v>0</v>
      </c>
      <c r="BF20" s="65">
        <f t="shared" si="49"/>
        <v>0</v>
      </c>
      <c r="BG20" s="65">
        <f t="shared" si="22"/>
        <v>0</v>
      </c>
      <c r="BH20" s="65">
        <f t="shared" si="23"/>
        <v>0</v>
      </c>
      <c r="BI20" s="65">
        <f t="shared" si="24"/>
        <v>0</v>
      </c>
      <c r="BJ20" s="67">
        <f t="shared" si="25"/>
        <v>0</v>
      </c>
      <c r="BK20" s="67">
        <f t="shared" si="26"/>
        <v>0</v>
      </c>
      <c r="BL20" s="65"/>
      <c r="BM20" s="65"/>
      <c r="BN20" s="67">
        <f t="shared" si="27"/>
        <v>0</v>
      </c>
      <c r="BO20" s="61">
        <f t="shared" si="28"/>
        <v>0</v>
      </c>
      <c r="BP20" s="61">
        <f t="shared" si="29"/>
        <v>1</v>
      </c>
      <c r="BQ20" s="61">
        <f t="shared" si="30"/>
        <v>0</v>
      </c>
      <c r="BR20" s="61">
        <f t="shared" si="31"/>
        <v>0</v>
      </c>
      <c r="BS20" s="61">
        <f t="shared" si="50"/>
        <v>0</v>
      </c>
      <c r="BT20" s="61">
        <f t="shared" si="32"/>
        <v>1</v>
      </c>
      <c r="BU20" s="47">
        <f t="shared" si="33"/>
        <v>0</v>
      </c>
      <c r="BV20" s="68">
        <f t="shared" si="51"/>
        <v>1</v>
      </c>
      <c r="BW20" s="47">
        <f t="shared" si="52"/>
        <v>0</v>
      </c>
      <c r="BX20" s="47">
        <f t="shared" si="53"/>
        <v>0</v>
      </c>
      <c r="BY20" s="36" t="str">
        <f t="shared" si="34"/>
        <v/>
      </c>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row>
    <row r="21" spans="1:103" s="63" customFormat="1" ht="15.75">
      <c r="A21" s="103">
        <v>10</v>
      </c>
      <c r="B21" s="236" t="str">
        <f>IF(ISNA(VLOOKUP(A21,Master!AE$60:AQ$107,3,FALSE)),"",VLOOKUP(A21,Master!AE$60:AQ$107,3,FALSE))</f>
        <v/>
      </c>
      <c r="C21" s="237" t="str">
        <f>IF(ISNA(VLOOKUP(A21,Master!AE$60:AQ$107,7,FALSE)),"",VLOOKUP(A21,Master!AE$60:AQ$107,7,FALSE))</f>
        <v/>
      </c>
      <c r="D21" s="238" t="str">
        <f>IF(ISNA(VLOOKUP(A21,Master!AE$60:AQ$107,8,FALSE)),"",VLOOKUP(A21,Master!AE$60:AQ$107,8,FALSE))</f>
        <v/>
      </c>
      <c r="E21" s="239" t="str">
        <f>IF(ISNA(VLOOKUP(A21,Master!AE$60:AQ$107,4,FALSE)),"",VLOOKUP(A21,Master!AE$60:AQ$107,4,FALSE))</f>
        <v/>
      </c>
      <c r="F21" s="102" t="str">
        <f>IF(ISNA(VLOOKUP(A21,Master!AE$60:AQ$107,5,FALSE)),"",VLOOKUP(A21,Master!AE$60:AQ$107,5,FALSE))</f>
        <v/>
      </c>
      <c r="G21" s="241" t="str">
        <f>IF(ISNA(VLOOKUP(A21,Master!AE$60:AQ$107,6,FALSE)),"",VLOOKUP(A21,Master!AE$60:AQ$107,6,FALSE))</f>
        <v/>
      </c>
      <c r="H21" s="241" t="str">
        <f t="shared" si="35"/>
        <v/>
      </c>
      <c r="I21" s="242" t="str">
        <f t="shared" ca="1" si="36"/>
        <v/>
      </c>
      <c r="J21" s="241" t="str">
        <f t="shared" si="37"/>
        <v/>
      </c>
      <c r="K21" s="241" t="str">
        <f t="shared" si="38"/>
        <v/>
      </c>
      <c r="L21" s="241" t="str">
        <f t="shared" si="39"/>
        <v/>
      </c>
      <c r="M21" s="241" t="str">
        <f>IF(ISNA(VLOOKUP(A21,Master!AE$60:AQ$107,12,FALSE)),"",VLOOKUP(A21,Master!AE$60:AQ$107,12,FALSE))</f>
        <v/>
      </c>
      <c r="N21" s="136"/>
      <c r="O21" s="136"/>
      <c r="P21" s="136"/>
      <c r="Q21" s="136">
        <f t="shared" si="0"/>
        <v>0</v>
      </c>
      <c r="R21" s="39">
        <f t="shared" si="40"/>
        <v>1</v>
      </c>
      <c r="S21" s="1" t="str">
        <f>IF(ISNA(VLOOKUP(A21,Master!AE$60:AQ$107,10,FALSE)),"",VLOOKUP(A21,Master!AE$60:AQ$107,10,FALSE))</f>
        <v/>
      </c>
      <c r="T21" s="64"/>
      <c r="U21" s="64"/>
      <c r="V21" s="65" t="str">
        <f>IF(ISNA(VLOOKUP(A21,Master!AE$60:AQ$107,11,FALSE)),"",VLOOKUP(A21,Master!AE$60:AQ$107,11,FALSE))</f>
        <v/>
      </c>
      <c r="W21" s="65" t="str">
        <f>IF(ISNA(VLOOKUP(A21,Master!AE$60:AQ$107,9,FALSE)),"",VLOOKUP(A21,Master!AE$60:AQ$107,9,FALSE))</f>
        <v/>
      </c>
      <c r="X21" s="66">
        <f t="shared" si="1"/>
        <v>0</v>
      </c>
      <c r="Y21" s="66">
        <f t="shared" si="2"/>
        <v>0</v>
      </c>
      <c r="Z21" s="66">
        <f t="shared" si="3"/>
        <v>0</v>
      </c>
      <c r="AA21" s="66">
        <f t="shared" si="4"/>
        <v>0</v>
      </c>
      <c r="AB21" s="66">
        <f t="shared" si="5"/>
        <v>0</v>
      </c>
      <c r="AC21" s="66">
        <f t="shared" si="6"/>
        <v>0</v>
      </c>
      <c r="AD21" s="67" t="str">
        <f t="shared" si="41"/>
        <v/>
      </c>
      <c r="AE21" s="67" t="str">
        <f t="shared" si="42"/>
        <v/>
      </c>
      <c r="AF21" s="67" t="str">
        <f t="shared" si="43"/>
        <v/>
      </c>
      <c r="AG21" s="67" t="str">
        <f t="shared" si="44"/>
        <v/>
      </c>
      <c r="AH21" s="67" t="str">
        <f t="shared" si="45"/>
        <v/>
      </c>
      <c r="AI21" s="65" t="str">
        <f t="shared" si="46"/>
        <v/>
      </c>
      <c r="AJ21" s="65">
        <v>0</v>
      </c>
      <c r="AK21" s="66">
        <v>0</v>
      </c>
      <c r="AL21" s="65" t="str">
        <f t="shared" si="47"/>
        <v/>
      </c>
      <c r="AM21" s="66">
        <f t="shared" si="7"/>
        <v>0</v>
      </c>
      <c r="AN21" s="65">
        <f t="shared" si="48"/>
        <v>0</v>
      </c>
      <c r="AO21" s="65">
        <f t="shared" si="8"/>
        <v>0</v>
      </c>
      <c r="AP21" s="65">
        <f t="shared" si="9"/>
        <v>0</v>
      </c>
      <c r="AQ21" s="65">
        <f t="shared" si="10"/>
        <v>0</v>
      </c>
      <c r="AR21" s="67">
        <f t="shared" si="11"/>
        <v>0</v>
      </c>
      <c r="AS21" s="67">
        <f t="shared" si="12"/>
        <v>0</v>
      </c>
      <c r="AT21" s="65"/>
      <c r="AU21" s="65"/>
      <c r="AV21" s="67">
        <f t="shared" si="13"/>
        <v>0</v>
      </c>
      <c r="AW21" s="67">
        <f t="shared" si="14"/>
        <v>0</v>
      </c>
      <c r="AX21" s="67">
        <f t="shared" si="15"/>
        <v>0</v>
      </c>
      <c r="AY21" s="67">
        <f t="shared" si="16"/>
        <v>0</v>
      </c>
      <c r="AZ21" s="67">
        <f t="shared" si="17"/>
        <v>0</v>
      </c>
      <c r="BA21" s="65">
        <f t="shared" si="18"/>
        <v>0</v>
      </c>
      <c r="BB21" s="65">
        <f t="shared" si="19"/>
        <v>0</v>
      </c>
      <c r="BC21" s="66">
        <v>0</v>
      </c>
      <c r="BD21" s="65">
        <f t="shared" si="20"/>
        <v>0</v>
      </c>
      <c r="BE21" s="66">
        <f t="shared" si="21"/>
        <v>0</v>
      </c>
      <c r="BF21" s="65">
        <f t="shared" si="49"/>
        <v>0</v>
      </c>
      <c r="BG21" s="65">
        <f t="shared" si="22"/>
        <v>0</v>
      </c>
      <c r="BH21" s="65">
        <f t="shared" si="23"/>
        <v>0</v>
      </c>
      <c r="BI21" s="65">
        <f t="shared" si="24"/>
        <v>0</v>
      </c>
      <c r="BJ21" s="67">
        <f t="shared" si="25"/>
        <v>0</v>
      </c>
      <c r="BK21" s="67">
        <f t="shared" si="26"/>
        <v>0</v>
      </c>
      <c r="BL21" s="65"/>
      <c r="BM21" s="65"/>
      <c r="BN21" s="67">
        <f t="shared" si="27"/>
        <v>0</v>
      </c>
      <c r="BO21" s="61">
        <f t="shared" si="28"/>
        <v>0</v>
      </c>
      <c r="BP21" s="61">
        <f t="shared" si="29"/>
        <v>1</v>
      </c>
      <c r="BQ21" s="61">
        <f t="shared" si="30"/>
        <v>0</v>
      </c>
      <c r="BR21" s="61">
        <f t="shared" si="31"/>
        <v>0</v>
      </c>
      <c r="BS21" s="61">
        <f t="shared" si="50"/>
        <v>0</v>
      </c>
      <c r="BT21" s="61">
        <f t="shared" si="32"/>
        <v>1</v>
      </c>
      <c r="BU21" s="47">
        <f t="shared" si="33"/>
        <v>0</v>
      </c>
      <c r="BV21" s="68">
        <f t="shared" si="51"/>
        <v>1</v>
      </c>
      <c r="BW21" s="47">
        <f t="shared" si="52"/>
        <v>0</v>
      </c>
      <c r="BX21" s="47">
        <f t="shared" si="53"/>
        <v>0</v>
      </c>
      <c r="BY21" s="36" t="str">
        <f t="shared" si="34"/>
        <v/>
      </c>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row>
    <row r="22" spans="1:103" s="63" customFormat="1" ht="15.75">
      <c r="A22" s="103">
        <v>11</v>
      </c>
      <c r="B22" s="236" t="str">
        <f>IF(ISNA(VLOOKUP(A22,Master!AE$60:AQ$107,3,FALSE)),"",VLOOKUP(A22,Master!AE$60:AQ$107,3,FALSE))</f>
        <v/>
      </c>
      <c r="C22" s="237" t="str">
        <f>IF(ISNA(VLOOKUP(A22,Master!AE$60:AQ$107,7,FALSE)),"",VLOOKUP(A22,Master!AE$60:AQ$107,7,FALSE))</f>
        <v/>
      </c>
      <c r="D22" s="238" t="str">
        <f>IF(ISNA(VLOOKUP(A22,Master!AE$60:AQ$107,8,FALSE)),"",VLOOKUP(A22,Master!AE$60:AQ$107,8,FALSE))</f>
        <v/>
      </c>
      <c r="E22" s="239" t="str">
        <f>IF(ISNA(VLOOKUP(A22,Master!AE$60:AQ$107,4,FALSE)),"",VLOOKUP(A22,Master!AE$60:AQ$107,4,FALSE))</f>
        <v/>
      </c>
      <c r="F22" s="102" t="str">
        <f>IF(ISNA(VLOOKUP(A22,Master!AE$60:AQ$107,5,FALSE)),"",VLOOKUP(A22,Master!AE$60:AQ$107,5,FALSE))</f>
        <v/>
      </c>
      <c r="G22" s="241" t="str">
        <f>IF(ISNA(VLOOKUP(A22,Master!AE$60:AQ$107,6,FALSE)),"",VLOOKUP(A22,Master!AE$60:AQ$107,6,FALSE))</f>
        <v/>
      </c>
      <c r="H22" s="241" t="str">
        <f t="shared" si="35"/>
        <v/>
      </c>
      <c r="I22" s="242" t="str">
        <f t="shared" ca="1" si="36"/>
        <v/>
      </c>
      <c r="J22" s="241" t="str">
        <f t="shared" si="37"/>
        <v/>
      </c>
      <c r="K22" s="241" t="str">
        <f t="shared" si="38"/>
        <v/>
      </c>
      <c r="L22" s="241" t="str">
        <f t="shared" si="39"/>
        <v/>
      </c>
      <c r="M22" s="241" t="str">
        <f>IF(ISNA(VLOOKUP(A22,Master!AE$60:AQ$107,12,FALSE)),"",VLOOKUP(A22,Master!AE$60:AQ$107,12,FALSE))</f>
        <v/>
      </c>
      <c r="N22" s="136"/>
      <c r="O22" s="136"/>
      <c r="P22" s="136"/>
      <c r="Q22" s="136">
        <f t="shared" si="0"/>
        <v>0</v>
      </c>
      <c r="R22" s="39">
        <f t="shared" si="40"/>
        <v>1</v>
      </c>
      <c r="S22" s="1" t="str">
        <f>IF(ISNA(VLOOKUP(A22,Master!AE$60:AQ$107,10,FALSE)),"",VLOOKUP(A22,Master!AE$60:AQ$107,10,FALSE))</f>
        <v/>
      </c>
      <c r="T22" s="64"/>
      <c r="U22" s="64"/>
      <c r="V22" s="65" t="str">
        <f>IF(ISNA(VLOOKUP(A22,Master!AE$60:AQ$107,11,FALSE)),"",VLOOKUP(A22,Master!AE$60:AQ$107,11,FALSE))</f>
        <v/>
      </c>
      <c r="W22" s="65" t="str">
        <f>IF(ISNA(VLOOKUP(A22,Master!AE$60:AQ$107,9,FALSE)),"",VLOOKUP(A22,Master!AE$60:AQ$107,9,FALSE))</f>
        <v/>
      </c>
      <c r="X22" s="66">
        <f t="shared" si="1"/>
        <v>0</v>
      </c>
      <c r="Y22" s="66">
        <f t="shared" si="2"/>
        <v>0</v>
      </c>
      <c r="Z22" s="66">
        <f t="shared" si="3"/>
        <v>0</v>
      </c>
      <c r="AA22" s="66">
        <f t="shared" si="4"/>
        <v>0</v>
      </c>
      <c r="AB22" s="66">
        <f t="shared" si="5"/>
        <v>0</v>
      </c>
      <c r="AC22" s="66">
        <f t="shared" si="6"/>
        <v>0</v>
      </c>
      <c r="AD22" s="67" t="str">
        <f t="shared" si="41"/>
        <v/>
      </c>
      <c r="AE22" s="67" t="str">
        <f t="shared" si="42"/>
        <v/>
      </c>
      <c r="AF22" s="67" t="str">
        <f t="shared" si="43"/>
        <v/>
      </c>
      <c r="AG22" s="67" t="str">
        <f t="shared" si="44"/>
        <v/>
      </c>
      <c r="AH22" s="67" t="str">
        <f t="shared" si="45"/>
        <v/>
      </c>
      <c r="AI22" s="65" t="str">
        <f t="shared" si="46"/>
        <v/>
      </c>
      <c r="AJ22" s="65">
        <v>0</v>
      </c>
      <c r="AK22" s="66">
        <v>0</v>
      </c>
      <c r="AL22" s="65" t="str">
        <f t="shared" si="47"/>
        <v/>
      </c>
      <c r="AM22" s="66">
        <f t="shared" si="7"/>
        <v>0</v>
      </c>
      <c r="AN22" s="65">
        <f t="shared" si="48"/>
        <v>0</v>
      </c>
      <c r="AO22" s="65">
        <f t="shared" si="8"/>
        <v>0</v>
      </c>
      <c r="AP22" s="65">
        <f t="shared" si="9"/>
        <v>0</v>
      </c>
      <c r="AQ22" s="65">
        <f t="shared" si="10"/>
        <v>0</v>
      </c>
      <c r="AR22" s="67">
        <f t="shared" si="11"/>
        <v>0</v>
      </c>
      <c r="AS22" s="67">
        <f t="shared" si="12"/>
        <v>0</v>
      </c>
      <c r="AT22" s="65"/>
      <c r="AU22" s="65"/>
      <c r="AV22" s="67">
        <f t="shared" si="13"/>
        <v>0</v>
      </c>
      <c r="AW22" s="67">
        <f t="shared" si="14"/>
        <v>0</v>
      </c>
      <c r="AX22" s="67">
        <f t="shared" si="15"/>
        <v>0</v>
      </c>
      <c r="AY22" s="67">
        <f t="shared" si="16"/>
        <v>0</v>
      </c>
      <c r="AZ22" s="67">
        <f t="shared" si="17"/>
        <v>0</v>
      </c>
      <c r="BA22" s="65">
        <f t="shared" si="18"/>
        <v>0</v>
      </c>
      <c r="BB22" s="65">
        <f t="shared" si="19"/>
        <v>0</v>
      </c>
      <c r="BC22" s="66">
        <v>0</v>
      </c>
      <c r="BD22" s="65">
        <f t="shared" si="20"/>
        <v>0</v>
      </c>
      <c r="BE22" s="66">
        <f t="shared" si="21"/>
        <v>0</v>
      </c>
      <c r="BF22" s="65">
        <f t="shared" si="49"/>
        <v>0</v>
      </c>
      <c r="BG22" s="65">
        <f t="shared" si="22"/>
        <v>0</v>
      </c>
      <c r="BH22" s="65">
        <f t="shared" si="23"/>
        <v>0</v>
      </c>
      <c r="BI22" s="65">
        <f t="shared" si="24"/>
        <v>0</v>
      </c>
      <c r="BJ22" s="67">
        <f t="shared" si="25"/>
        <v>0</v>
      </c>
      <c r="BK22" s="67">
        <f t="shared" si="26"/>
        <v>0</v>
      </c>
      <c r="BL22" s="65"/>
      <c r="BM22" s="65"/>
      <c r="BN22" s="67">
        <f t="shared" si="27"/>
        <v>0</v>
      </c>
      <c r="BO22" s="61">
        <f t="shared" si="28"/>
        <v>0</v>
      </c>
      <c r="BP22" s="61">
        <f t="shared" si="29"/>
        <v>1</v>
      </c>
      <c r="BQ22" s="61">
        <f t="shared" si="30"/>
        <v>0</v>
      </c>
      <c r="BR22" s="61">
        <f t="shared" si="31"/>
        <v>0</v>
      </c>
      <c r="BS22" s="61">
        <f t="shared" si="50"/>
        <v>0</v>
      </c>
      <c r="BT22" s="61">
        <f t="shared" si="32"/>
        <v>1</v>
      </c>
      <c r="BU22" s="47">
        <f t="shared" si="33"/>
        <v>0</v>
      </c>
      <c r="BV22" s="68">
        <f t="shared" si="51"/>
        <v>1</v>
      </c>
      <c r="BW22" s="47">
        <f t="shared" si="52"/>
        <v>0</v>
      </c>
      <c r="BX22" s="47">
        <f t="shared" si="53"/>
        <v>0</v>
      </c>
      <c r="BY22" s="36" t="str">
        <f t="shared" si="34"/>
        <v/>
      </c>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row>
    <row r="23" spans="1:103" s="63" customFormat="1" ht="15.75">
      <c r="A23" s="103">
        <v>12</v>
      </c>
      <c r="B23" s="236" t="str">
        <f>IF(ISNA(VLOOKUP(A23,Master!AE$60:AQ$107,3,FALSE)),"",VLOOKUP(A23,Master!AE$60:AQ$107,3,FALSE))</f>
        <v/>
      </c>
      <c r="C23" s="237" t="str">
        <f>IF(ISNA(VLOOKUP(A23,Master!AE$60:AQ$107,7,FALSE)),"",VLOOKUP(A23,Master!AE$60:AQ$107,7,FALSE))</f>
        <v/>
      </c>
      <c r="D23" s="238" t="str">
        <f>IF(ISNA(VLOOKUP(A23,Master!AE$60:AQ$107,8,FALSE)),"",VLOOKUP(A23,Master!AE$60:AQ$107,8,FALSE))</f>
        <v/>
      </c>
      <c r="E23" s="239" t="str">
        <f>IF(ISNA(VLOOKUP(A23,Master!AE$60:AQ$107,4,FALSE)),"",VLOOKUP(A23,Master!AE$60:AQ$107,4,FALSE))</f>
        <v/>
      </c>
      <c r="F23" s="102" t="str">
        <f>IF(ISNA(VLOOKUP(A23,Master!AE$60:AQ$107,5,FALSE)),"",VLOOKUP(A23,Master!AE$60:AQ$107,5,FALSE))</f>
        <v/>
      </c>
      <c r="G23" s="241" t="str">
        <f>IF(ISNA(VLOOKUP(A23,Master!AE$60:AQ$107,6,FALSE)),"",VLOOKUP(A23,Master!AE$60:AQ$107,6,FALSE))</f>
        <v/>
      </c>
      <c r="H23" s="241" t="str">
        <f t="shared" si="35"/>
        <v/>
      </c>
      <c r="I23" s="242" t="str">
        <f t="shared" ca="1" si="36"/>
        <v/>
      </c>
      <c r="J23" s="241" t="str">
        <f t="shared" si="37"/>
        <v/>
      </c>
      <c r="K23" s="241" t="str">
        <f t="shared" si="38"/>
        <v/>
      </c>
      <c r="L23" s="241" t="str">
        <f t="shared" si="39"/>
        <v/>
      </c>
      <c r="M23" s="241" t="str">
        <f>IF(ISNA(VLOOKUP(A23,Master!AE$60:AQ$107,12,FALSE)),"",VLOOKUP(A23,Master!AE$60:AQ$107,12,FALSE))</f>
        <v/>
      </c>
      <c r="N23" s="136"/>
      <c r="O23" s="136"/>
      <c r="P23" s="136"/>
      <c r="Q23" s="136">
        <f t="shared" si="0"/>
        <v>0</v>
      </c>
      <c r="R23" s="39">
        <f t="shared" si="40"/>
        <v>1</v>
      </c>
      <c r="S23" s="1" t="str">
        <f>IF(ISNA(VLOOKUP(A23,Master!AE$60:AQ$107,10,FALSE)),"",VLOOKUP(A23,Master!AE$60:AQ$107,10,FALSE))</f>
        <v/>
      </c>
      <c r="T23" s="64"/>
      <c r="U23" s="64"/>
      <c r="V23" s="65" t="str">
        <f>IF(ISNA(VLOOKUP(A23,Master!AE$60:AQ$107,11,FALSE)),"",VLOOKUP(A23,Master!AE$60:AQ$107,11,FALSE))</f>
        <v/>
      </c>
      <c r="W23" s="65" t="str">
        <f>IF(ISNA(VLOOKUP(A23,Master!AE$60:AQ$107,9,FALSE)),"",VLOOKUP(A23,Master!AE$60:AQ$107,9,FALSE))</f>
        <v/>
      </c>
      <c r="X23" s="66">
        <f t="shared" si="1"/>
        <v>0</v>
      </c>
      <c r="Y23" s="66">
        <f t="shared" si="2"/>
        <v>0</v>
      </c>
      <c r="Z23" s="66">
        <f t="shared" si="3"/>
        <v>0</v>
      </c>
      <c r="AA23" s="66">
        <f t="shared" si="4"/>
        <v>0</v>
      </c>
      <c r="AB23" s="66">
        <f t="shared" si="5"/>
        <v>0</v>
      </c>
      <c r="AC23" s="66">
        <f t="shared" si="6"/>
        <v>0</v>
      </c>
      <c r="AD23" s="67" t="str">
        <f t="shared" si="41"/>
        <v/>
      </c>
      <c r="AE23" s="67" t="str">
        <f t="shared" si="42"/>
        <v/>
      </c>
      <c r="AF23" s="67" t="str">
        <f t="shared" si="43"/>
        <v/>
      </c>
      <c r="AG23" s="67" t="str">
        <f t="shared" si="44"/>
        <v/>
      </c>
      <c r="AH23" s="67" t="str">
        <f t="shared" si="45"/>
        <v/>
      </c>
      <c r="AI23" s="65" t="str">
        <f t="shared" si="46"/>
        <v/>
      </c>
      <c r="AJ23" s="65">
        <v>0</v>
      </c>
      <c r="AK23" s="66">
        <v>0</v>
      </c>
      <c r="AL23" s="65" t="str">
        <f t="shared" si="47"/>
        <v/>
      </c>
      <c r="AM23" s="66">
        <f t="shared" si="7"/>
        <v>0</v>
      </c>
      <c r="AN23" s="65">
        <f t="shared" si="48"/>
        <v>0</v>
      </c>
      <c r="AO23" s="65">
        <f t="shared" si="8"/>
        <v>0</v>
      </c>
      <c r="AP23" s="65">
        <f t="shared" si="9"/>
        <v>0</v>
      </c>
      <c r="AQ23" s="65">
        <f t="shared" si="10"/>
        <v>0</v>
      </c>
      <c r="AR23" s="67">
        <f t="shared" si="11"/>
        <v>0</v>
      </c>
      <c r="AS23" s="67">
        <f t="shared" si="12"/>
        <v>0</v>
      </c>
      <c r="AT23" s="65"/>
      <c r="AU23" s="65"/>
      <c r="AV23" s="67">
        <f t="shared" si="13"/>
        <v>0</v>
      </c>
      <c r="AW23" s="67">
        <f t="shared" si="14"/>
        <v>0</v>
      </c>
      <c r="AX23" s="67">
        <f t="shared" si="15"/>
        <v>0</v>
      </c>
      <c r="AY23" s="67">
        <f t="shared" si="16"/>
        <v>0</v>
      </c>
      <c r="AZ23" s="67">
        <f t="shared" si="17"/>
        <v>0</v>
      </c>
      <c r="BA23" s="65">
        <f t="shared" si="18"/>
        <v>0</v>
      </c>
      <c r="BB23" s="65">
        <f t="shared" si="19"/>
        <v>0</v>
      </c>
      <c r="BC23" s="66">
        <v>0</v>
      </c>
      <c r="BD23" s="65">
        <f t="shared" si="20"/>
        <v>0</v>
      </c>
      <c r="BE23" s="66">
        <f t="shared" si="21"/>
        <v>0</v>
      </c>
      <c r="BF23" s="65">
        <f t="shared" si="49"/>
        <v>0</v>
      </c>
      <c r="BG23" s="65">
        <f t="shared" si="22"/>
        <v>0</v>
      </c>
      <c r="BH23" s="65">
        <f t="shared" si="23"/>
        <v>0</v>
      </c>
      <c r="BI23" s="65">
        <f t="shared" si="24"/>
        <v>0</v>
      </c>
      <c r="BJ23" s="67">
        <f t="shared" si="25"/>
        <v>0</v>
      </c>
      <c r="BK23" s="67">
        <f t="shared" si="26"/>
        <v>0</v>
      </c>
      <c r="BL23" s="65"/>
      <c r="BM23" s="65"/>
      <c r="BN23" s="67">
        <f t="shared" si="27"/>
        <v>0</v>
      </c>
      <c r="BO23" s="61">
        <f t="shared" si="28"/>
        <v>0</v>
      </c>
      <c r="BP23" s="61">
        <f t="shared" si="29"/>
        <v>1</v>
      </c>
      <c r="BQ23" s="61">
        <f t="shared" si="30"/>
        <v>0</v>
      </c>
      <c r="BR23" s="61">
        <f t="shared" si="31"/>
        <v>0</v>
      </c>
      <c r="BS23" s="61">
        <f t="shared" si="50"/>
        <v>0</v>
      </c>
      <c r="BT23" s="61">
        <f t="shared" si="32"/>
        <v>1</v>
      </c>
      <c r="BU23" s="47">
        <f t="shared" si="33"/>
        <v>0</v>
      </c>
      <c r="BV23" s="68">
        <f t="shared" si="51"/>
        <v>1</v>
      </c>
      <c r="BW23" s="47">
        <f t="shared" si="52"/>
        <v>0</v>
      </c>
      <c r="BX23" s="47">
        <f t="shared" si="53"/>
        <v>0</v>
      </c>
      <c r="BY23" s="36" t="str">
        <f t="shared" si="34"/>
        <v/>
      </c>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row>
    <row r="24" spans="1:103" s="63" customFormat="1" ht="15.75">
      <c r="A24" s="103">
        <v>13</v>
      </c>
      <c r="B24" s="236" t="str">
        <f>IF(ISNA(VLOOKUP(A24,Master!AE$60:AQ$107,3,FALSE)),"",VLOOKUP(A24,Master!AE$60:AQ$107,3,FALSE))</f>
        <v/>
      </c>
      <c r="C24" s="237" t="str">
        <f>IF(ISNA(VLOOKUP(A24,Master!AE$60:AQ$107,7,FALSE)),"",VLOOKUP(A24,Master!AE$60:AQ$107,7,FALSE))</f>
        <v/>
      </c>
      <c r="D24" s="238" t="str">
        <f>IF(ISNA(VLOOKUP(A24,Master!AE$60:AQ$107,8,FALSE)),"",VLOOKUP(A24,Master!AE$60:AQ$107,8,FALSE))</f>
        <v/>
      </c>
      <c r="E24" s="239" t="str">
        <f>IF(ISNA(VLOOKUP(A24,Master!AE$60:AQ$107,4,FALSE)),"",VLOOKUP(A24,Master!AE$60:AQ$107,4,FALSE))</f>
        <v/>
      </c>
      <c r="F24" s="102" t="str">
        <f>IF(ISNA(VLOOKUP(A24,Master!AE$60:AQ$107,5,FALSE)),"",VLOOKUP(A24,Master!AE$60:AQ$107,5,FALSE))</f>
        <v/>
      </c>
      <c r="G24" s="241" t="str">
        <f>IF(ISNA(VLOOKUP(A24,Master!AE$60:AQ$107,6,FALSE)),"",VLOOKUP(A24,Master!AE$60:AQ$107,6,FALSE))</f>
        <v/>
      </c>
      <c r="H24" s="241" t="str">
        <f t="shared" si="35"/>
        <v/>
      </c>
      <c r="I24" s="242" t="str">
        <f t="shared" ca="1" si="36"/>
        <v/>
      </c>
      <c r="J24" s="241" t="str">
        <f t="shared" si="37"/>
        <v/>
      </c>
      <c r="K24" s="241" t="str">
        <f t="shared" si="38"/>
        <v/>
      </c>
      <c r="L24" s="241" t="str">
        <f t="shared" si="39"/>
        <v/>
      </c>
      <c r="M24" s="241" t="str">
        <f>IF(ISNA(VLOOKUP(A24,Master!AE$60:AQ$107,12,FALSE)),"",VLOOKUP(A24,Master!AE$60:AQ$107,12,FALSE))</f>
        <v/>
      </c>
      <c r="N24" s="136"/>
      <c r="O24" s="136"/>
      <c r="P24" s="136"/>
      <c r="Q24" s="136">
        <f t="shared" si="0"/>
        <v>0</v>
      </c>
      <c r="R24" s="39">
        <f t="shared" si="40"/>
        <v>1</v>
      </c>
      <c r="S24" s="1" t="str">
        <f>IF(ISNA(VLOOKUP(A24,Master!AE$60:AQ$107,10,FALSE)),"",VLOOKUP(A24,Master!AE$60:AQ$107,10,FALSE))</f>
        <v/>
      </c>
      <c r="T24" s="64"/>
      <c r="U24" s="64"/>
      <c r="V24" s="65" t="str">
        <f>IF(ISNA(VLOOKUP(A24,Master!AE$60:AQ$107,11,FALSE)),"",VLOOKUP(A24,Master!AE$60:AQ$107,11,FALSE))</f>
        <v/>
      </c>
      <c r="W24" s="65" t="str">
        <f>IF(ISNA(VLOOKUP(A24,Master!AE$60:AQ$107,9,FALSE)),"",VLOOKUP(A24,Master!AE$60:AQ$107,9,FALSE))</f>
        <v/>
      </c>
      <c r="X24" s="66">
        <f t="shared" si="1"/>
        <v>0</v>
      </c>
      <c r="Y24" s="66">
        <f t="shared" si="2"/>
        <v>0</v>
      </c>
      <c r="Z24" s="66">
        <f t="shared" si="3"/>
        <v>0</v>
      </c>
      <c r="AA24" s="66">
        <f t="shared" si="4"/>
        <v>0</v>
      </c>
      <c r="AB24" s="66">
        <f t="shared" si="5"/>
        <v>0</v>
      </c>
      <c r="AC24" s="66">
        <f t="shared" si="6"/>
        <v>0</v>
      </c>
      <c r="AD24" s="67" t="str">
        <f t="shared" si="41"/>
        <v/>
      </c>
      <c r="AE24" s="67" t="str">
        <f t="shared" si="42"/>
        <v/>
      </c>
      <c r="AF24" s="67" t="str">
        <f t="shared" si="43"/>
        <v/>
      </c>
      <c r="AG24" s="67" t="str">
        <f t="shared" si="44"/>
        <v/>
      </c>
      <c r="AH24" s="67" t="str">
        <f t="shared" si="45"/>
        <v/>
      </c>
      <c r="AI24" s="65" t="str">
        <f t="shared" si="46"/>
        <v/>
      </c>
      <c r="AJ24" s="65">
        <v>0</v>
      </c>
      <c r="AK24" s="66">
        <v>0</v>
      </c>
      <c r="AL24" s="65" t="str">
        <f t="shared" si="47"/>
        <v/>
      </c>
      <c r="AM24" s="66">
        <f t="shared" si="7"/>
        <v>0</v>
      </c>
      <c r="AN24" s="65">
        <f t="shared" si="48"/>
        <v>0</v>
      </c>
      <c r="AO24" s="65">
        <f t="shared" si="8"/>
        <v>0</v>
      </c>
      <c r="AP24" s="65">
        <f t="shared" si="9"/>
        <v>0</v>
      </c>
      <c r="AQ24" s="65">
        <f t="shared" si="10"/>
        <v>0</v>
      </c>
      <c r="AR24" s="67">
        <f t="shared" si="11"/>
        <v>0</v>
      </c>
      <c r="AS24" s="67">
        <f t="shared" si="12"/>
        <v>0</v>
      </c>
      <c r="AT24" s="65"/>
      <c r="AU24" s="65"/>
      <c r="AV24" s="67">
        <f t="shared" si="13"/>
        <v>0</v>
      </c>
      <c r="AW24" s="67">
        <f t="shared" si="14"/>
        <v>0</v>
      </c>
      <c r="AX24" s="67">
        <f t="shared" si="15"/>
        <v>0</v>
      </c>
      <c r="AY24" s="67">
        <f t="shared" si="16"/>
        <v>0</v>
      </c>
      <c r="AZ24" s="67">
        <f t="shared" si="17"/>
        <v>0</v>
      </c>
      <c r="BA24" s="65">
        <f t="shared" si="18"/>
        <v>0</v>
      </c>
      <c r="BB24" s="65">
        <f t="shared" si="19"/>
        <v>0</v>
      </c>
      <c r="BC24" s="66">
        <v>0</v>
      </c>
      <c r="BD24" s="65">
        <f t="shared" si="20"/>
        <v>0</v>
      </c>
      <c r="BE24" s="66">
        <f t="shared" si="21"/>
        <v>0</v>
      </c>
      <c r="BF24" s="65">
        <f t="shared" si="49"/>
        <v>0</v>
      </c>
      <c r="BG24" s="65">
        <f t="shared" si="22"/>
        <v>0</v>
      </c>
      <c r="BH24" s="65">
        <f t="shared" si="23"/>
        <v>0</v>
      </c>
      <c r="BI24" s="65">
        <f t="shared" si="24"/>
        <v>0</v>
      </c>
      <c r="BJ24" s="67">
        <f t="shared" si="25"/>
        <v>0</v>
      </c>
      <c r="BK24" s="67">
        <f t="shared" si="26"/>
        <v>0</v>
      </c>
      <c r="BL24" s="65"/>
      <c r="BM24" s="65"/>
      <c r="BN24" s="67">
        <f t="shared" si="27"/>
        <v>0</v>
      </c>
      <c r="BO24" s="61">
        <f t="shared" si="28"/>
        <v>0</v>
      </c>
      <c r="BP24" s="61">
        <f t="shared" si="29"/>
        <v>1</v>
      </c>
      <c r="BQ24" s="61">
        <f t="shared" si="30"/>
        <v>0</v>
      </c>
      <c r="BR24" s="61">
        <f t="shared" si="31"/>
        <v>0</v>
      </c>
      <c r="BS24" s="61">
        <f t="shared" si="50"/>
        <v>0</v>
      </c>
      <c r="BT24" s="61">
        <f t="shared" si="32"/>
        <v>1</v>
      </c>
      <c r="BU24" s="47">
        <f t="shared" si="33"/>
        <v>0</v>
      </c>
      <c r="BV24" s="68">
        <f t="shared" si="51"/>
        <v>1</v>
      </c>
      <c r="BW24" s="47">
        <f t="shared" si="52"/>
        <v>0</v>
      </c>
      <c r="BX24" s="47">
        <f t="shared" si="53"/>
        <v>0</v>
      </c>
      <c r="BY24" s="36" t="str">
        <f t="shared" si="34"/>
        <v/>
      </c>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row>
    <row r="25" spans="1:103" s="63" customFormat="1" ht="15.75">
      <c r="A25" s="103">
        <v>14</v>
      </c>
      <c r="B25" s="236" t="str">
        <f>IF(ISNA(VLOOKUP(A25,Master!AE$60:AQ$107,3,FALSE)),"",VLOOKUP(A25,Master!AE$60:AQ$107,3,FALSE))</f>
        <v/>
      </c>
      <c r="C25" s="237" t="str">
        <f>IF(ISNA(VLOOKUP(A25,Master!AE$60:AQ$107,7,FALSE)),"",VLOOKUP(A25,Master!AE$60:AQ$107,7,FALSE))</f>
        <v/>
      </c>
      <c r="D25" s="238" t="str">
        <f>IF(ISNA(VLOOKUP(A25,Master!AE$60:AQ$107,8,FALSE)),"",VLOOKUP(A25,Master!AE$60:AQ$107,8,FALSE))</f>
        <v/>
      </c>
      <c r="E25" s="239" t="str">
        <f>IF(ISNA(VLOOKUP(A25,Master!AE$60:AQ$107,4,FALSE)),"",VLOOKUP(A25,Master!AE$60:AQ$107,4,FALSE))</f>
        <v/>
      </c>
      <c r="F25" s="102" t="str">
        <f>IF(ISNA(VLOOKUP(A25,Master!AE$60:AQ$107,5,FALSE)),"",VLOOKUP(A25,Master!AE$60:AQ$107,5,FALSE))</f>
        <v/>
      </c>
      <c r="G25" s="241" t="str">
        <f>IF(ISNA(VLOOKUP(A25,Master!AE$60:AQ$107,6,FALSE)),"",VLOOKUP(A25,Master!AE$60:AQ$107,6,FALSE))</f>
        <v/>
      </c>
      <c r="H25" s="241" t="str">
        <f t="shared" si="35"/>
        <v/>
      </c>
      <c r="I25" s="242" t="str">
        <f t="shared" ca="1" si="36"/>
        <v/>
      </c>
      <c r="J25" s="241" t="str">
        <f t="shared" si="37"/>
        <v/>
      </c>
      <c r="K25" s="241" t="str">
        <f t="shared" si="38"/>
        <v/>
      </c>
      <c r="L25" s="241" t="str">
        <f t="shared" si="39"/>
        <v/>
      </c>
      <c r="M25" s="241" t="str">
        <f>IF(ISNA(VLOOKUP(A25,Master!AE$60:AQ$107,12,FALSE)),"",VLOOKUP(A25,Master!AE$60:AQ$107,12,FALSE))</f>
        <v/>
      </c>
      <c r="N25" s="136"/>
      <c r="O25" s="136"/>
      <c r="P25" s="136"/>
      <c r="Q25" s="136">
        <f t="shared" si="0"/>
        <v>0</v>
      </c>
      <c r="R25" s="39">
        <f t="shared" si="40"/>
        <v>1</v>
      </c>
      <c r="S25" s="1" t="str">
        <f>IF(ISNA(VLOOKUP(A25,Master!AE$60:AQ$107,10,FALSE)),"",VLOOKUP(A25,Master!AE$60:AQ$107,10,FALSE))</f>
        <v/>
      </c>
      <c r="T25" s="64"/>
      <c r="U25" s="64"/>
      <c r="V25" s="65" t="str">
        <f>IF(ISNA(VLOOKUP(A25,Master!AE$60:AQ$107,11,FALSE)),"",VLOOKUP(A25,Master!AE$60:AQ$107,11,FALSE))</f>
        <v/>
      </c>
      <c r="W25" s="65" t="str">
        <f>IF(ISNA(VLOOKUP(A25,Master!AE$60:AQ$107,9,FALSE)),"",VLOOKUP(A25,Master!AE$60:AQ$107,9,FALSE))</f>
        <v/>
      </c>
      <c r="X25" s="66">
        <f t="shared" si="1"/>
        <v>0</v>
      </c>
      <c r="Y25" s="66">
        <f t="shared" si="2"/>
        <v>0</v>
      </c>
      <c r="Z25" s="66">
        <f t="shared" si="3"/>
        <v>0</v>
      </c>
      <c r="AA25" s="66">
        <f t="shared" si="4"/>
        <v>0</v>
      </c>
      <c r="AB25" s="66">
        <f t="shared" si="5"/>
        <v>0</v>
      </c>
      <c r="AC25" s="66">
        <f t="shared" si="6"/>
        <v>0</v>
      </c>
      <c r="AD25" s="67" t="str">
        <f t="shared" si="41"/>
        <v/>
      </c>
      <c r="AE25" s="67" t="str">
        <f t="shared" si="42"/>
        <v/>
      </c>
      <c r="AF25" s="67" t="str">
        <f t="shared" si="43"/>
        <v/>
      </c>
      <c r="AG25" s="67" t="str">
        <f t="shared" si="44"/>
        <v/>
      </c>
      <c r="AH25" s="67" t="str">
        <f t="shared" si="45"/>
        <v/>
      </c>
      <c r="AI25" s="65" t="str">
        <f t="shared" si="46"/>
        <v/>
      </c>
      <c r="AJ25" s="65">
        <v>0</v>
      </c>
      <c r="AK25" s="66">
        <v>0</v>
      </c>
      <c r="AL25" s="65" t="str">
        <f>IF(AND(AE25=""),"",ROUND((AE25+AF25)*$AL$10,0)*BS25)</f>
        <v/>
      </c>
      <c r="AM25" s="66">
        <f t="shared" si="7"/>
        <v>0</v>
      </c>
      <c r="AN25" s="65">
        <f t="shared" si="48"/>
        <v>0</v>
      </c>
      <c r="AO25" s="65">
        <f t="shared" si="8"/>
        <v>0</v>
      </c>
      <c r="AP25" s="65">
        <f t="shared" si="9"/>
        <v>0</v>
      </c>
      <c r="AQ25" s="65">
        <f t="shared" si="10"/>
        <v>0</v>
      </c>
      <c r="AR25" s="67">
        <f t="shared" si="11"/>
        <v>0</v>
      </c>
      <c r="AS25" s="67">
        <f t="shared" si="12"/>
        <v>0</v>
      </c>
      <c r="AT25" s="65"/>
      <c r="AU25" s="65"/>
      <c r="AV25" s="67">
        <f t="shared" si="13"/>
        <v>0</v>
      </c>
      <c r="AW25" s="67">
        <f t="shared" si="14"/>
        <v>0</v>
      </c>
      <c r="AX25" s="67">
        <f t="shared" si="15"/>
        <v>0</v>
      </c>
      <c r="AY25" s="67">
        <f t="shared" si="16"/>
        <v>0</v>
      </c>
      <c r="AZ25" s="67">
        <f t="shared" si="17"/>
        <v>0</v>
      </c>
      <c r="BA25" s="65">
        <f t="shared" si="18"/>
        <v>0</v>
      </c>
      <c r="BB25" s="65">
        <f t="shared" si="19"/>
        <v>0</v>
      </c>
      <c r="BC25" s="66">
        <v>0</v>
      </c>
      <c r="BD25" s="65">
        <f t="shared" si="20"/>
        <v>0</v>
      </c>
      <c r="BE25" s="66">
        <f t="shared" si="21"/>
        <v>0</v>
      </c>
      <c r="BF25" s="65">
        <f t="shared" si="49"/>
        <v>0</v>
      </c>
      <c r="BG25" s="65">
        <f t="shared" si="22"/>
        <v>0</v>
      </c>
      <c r="BH25" s="65">
        <f t="shared" si="23"/>
        <v>0</v>
      </c>
      <c r="BI25" s="65">
        <f t="shared" si="24"/>
        <v>0</v>
      </c>
      <c r="BJ25" s="67">
        <f t="shared" si="25"/>
        <v>0</v>
      </c>
      <c r="BK25" s="67">
        <f t="shared" si="26"/>
        <v>0</v>
      </c>
      <c r="BL25" s="65"/>
      <c r="BM25" s="65"/>
      <c r="BN25" s="67">
        <f t="shared" si="27"/>
        <v>0</v>
      </c>
      <c r="BO25" s="61">
        <f t="shared" si="28"/>
        <v>0</v>
      </c>
      <c r="BP25" s="61">
        <f t="shared" si="29"/>
        <v>1</v>
      </c>
      <c r="BQ25" s="61">
        <f t="shared" si="30"/>
        <v>0</v>
      </c>
      <c r="BR25" s="61">
        <f t="shared" si="31"/>
        <v>0</v>
      </c>
      <c r="BS25" s="61">
        <f t="shared" si="50"/>
        <v>0</v>
      </c>
      <c r="BT25" s="61">
        <f t="shared" si="32"/>
        <v>1</v>
      </c>
      <c r="BU25" s="47">
        <f t="shared" si="33"/>
        <v>0</v>
      </c>
      <c r="BV25" s="68">
        <f t="shared" si="51"/>
        <v>1</v>
      </c>
      <c r="BW25" s="47">
        <f t="shared" si="52"/>
        <v>0</v>
      </c>
      <c r="BX25" s="47">
        <f t="shared" si="53"/>
        <v>0</v>
      </c>
      <c r="BY25" s="36" t="str">
        <f t="shared" si="34"/>
        <v/>
      </c>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row>
    <row r="26" spans="1:103" s="63" customFormat="1" ht="25.5" customHeight="1">
      <c r="A26" s="647"/>
      <c r="B26" s="648"/>
      <c r="C26" s="648"/>
      <c r="D26" s="104"/>
      <c r="E26" s="105" t="s">
        <v>143</v>
      </c>
      <c r="F26" s="106"/>
      <c r="G26" s="142"/>
      <c r="H26" s="142">
        <f t="shared" ref="H26:L26" si="54">SUM(H12:H25)</f>
        <v>855600</v>
      </c>
      <c r="I26" s="142"/>
      <c r="J26" s="142">
        <f t="shared" si="54"/>
        <v>16800</v>
      </c>
      <c r="K26" s="142">
        <f t="shared" si="54"/>
        <v>872400</v>
      </c>
      <c r="L26" s="142">
        <f t="shared" si="54"/>
        <v>847200</v>
      </c>
      <c r="M26" s="107"/>
      <c r="N26" s="137"/>
      <c r="O26" s="137"/>
      <c r="P26" s="137"/>
      <c r="Q26" s="137"/>
      <c r="R26" s="39"/>
      <c r="S26" s="1"/>
      <c r="T26" s="62"/>
      <c r="U26" s="62"/>
      <c r="V26" s="62"/>
      <c r="W26" s="62"/>
      <c r="X26" s="62"/>
      <c r="Y26" s="62"/>
      <c r="Z26" s="62"/>
      <c r="AA26" s="62"/>
      <c r="AB26" s="62"/>
      <c r="AC26" s="62"/>
      <c r="AD26" s="67"/>
      <c r="AE26" s="62"/>
      <c r="AF26" s="62"/>
      <c r="AG26" s="62"/>
      <c r="AH26" s="62"/>
      <c r="AI26" s="62"/>
      <c r="AJ26" s="62"/>
      <c r="AK26" s="62"/>
      <c r="AL26" s="62"/>
      <c r="AM26" s="62"/>
      <c r="AN26" s="65"/>
      <c r="AO26" s="62"/>
      <c r="AP26" s="65"/>
      <c r="AQ26" s="62"/>
      <c r="AR26" s="62"/>
      <c r="AS26" s="62"/>
      <c r="AT26" s="65"/>
      <c r="AU26" s="65"/>
      <c r="AV26" s="62"/>
      <c r="AW26" s="62"/>
      <c r="AX26" s="62"/>
      <c r="AY26" s="62"/>
      <c r="AZ26" s="62"/>
      <c r="BA26" s="62"/>
      <c r="BB26" s="62"/>
      <c r="BC26" s="62"/>
      <c r="BD26" s="62"/>
      <c r="BE26" s="62"/>
      <c r="BF26" s="65"/>
      <c r="BG26" s="62"/>
      <c r="BH26" s="62"/>
      <c r="BI26" s="62"/>
      <c r="BJ26" s="62"/>
      <c r="BK26" s="62"/>
      <c r="BL26" s="62"/>
      <c r="BM26" s="62"/>
      <c r="BN26" s="62"/>
      <c r="BO26" s="61"/>
      <c r="BP26" s="61"/>
      <c r="BQ26" s="61"/>
      <c r="BR26" s="61"/>
      <c r="BS26" s="61"/>
      <c r="BT26" s="61"/>
      <c r="BU26" s="47"/>
      <c r="BV26" s="47" t="str">
        <f>MID(C26,5,4)</f>
        <v/>
      </c>
      <c r="BW26" s="47"/>
      <c r="BX26" s="47"/>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row>
    <row r="27" spans="1:103" s="63" customFormat="1" ht="25.5" customHeight="1">
      <c r="A27" s="629" t="s">
        <v>342</v>
      </c>
      <c r="B27" s="630"/>
      <c r="C27" s="630"/>
      <c r="D27" s="630"/>
      <c r="E27" s="630"/>
      <c r="F27" s="630"/>
      <c r="G27" s="630"/>
      <c r="H27" s="630"/>
      <c r="I27" s="630"/>
      <c r="J27" s="630"/>
      <c r="K27" s="630"/>
      <c r="L27" s="630"/>
      <c r="M27" s="631"/>
      <c r="N27" s="137"/>
      <c r="O27" s="137"/>
      <c r="P27" s="137"/>
      <c r="Q27" s="137"/>
      <c r="R27" s="39"/>
      <c r="S27" s="1"/>
      <c r="T27" s="62"/>
      <c r="U27" s="62"/>
      <c r="V27" s="62"/>
      <c r="W27" s="62"/>
      <c r="X27" s="62"/>
      <c r="Y27" s="62"/>
      <c r="Z27" s="62"/>
      <c r="AA27" s="62"/>
      <c r="AB27" s="62"/>
      <c r="AC27" s="62"/>
      <c r="AD27" s="67"/>
      <c r="AE27" s="62"/>
      <c r="AF27" s="62"/>
      <c r="AG27" s="62"/>
      <c r="AH27" s="62"/>
      <c r="AI27" s="62"/>
      <c r="AJ27" s="62"/>
      <c r="AK27" s="62"/>
      <c r="AL27" s="62"/>
      <c r="AM27" s="62"/>
      <c r="AN27" s="65"/>
      <c r="AO27" s="62"/>
      <c r="AP27" s="65"/>
      <c r="AQ27" s="62"/>
      <c r="AR27" s="62"/>
      <c r="AS27" s="62"/>
      <c r="AT27" s="65"/>
      <c r="AU27" s="65"/>
      <c r="AV27" s="62"/>
      <c r="AW27" s="62"/>
      <c r="AX27" s="62"/>
      <c r="AY27" s="62"/>
      <c r="AZ27" s="62"/>
      <c r="BA27" s="62"/>
      <c r="BB27" s="62"/>
      <c r="BC27" s="62"/>
      <c r="BD27" s="62"/>
      <c r="BE27" s="62"/>
      <c r="BF27" s="65"/>
      <c r="BG27" s="62"/>
      <c r="BH27" s="62"/>
      <c r="BI27" s="62"/>
      <c r="BJ27" s="62"/>
      <c r="BK27" s="62"/>
      <c r="BL27" s="62"/>
      <c r="BM27" s="62"/>
      <c r="BN27" s="62"/>
      <c r="BO27" s="61"/>
      <c r="BP27" s="61"/>
      <c r="BQ27" s="61"/>
      <c r="BR27" s="61"/>
      <c r="BS27" s="61"/>
      <c r="BT27" s="61"/>
      <c r="BU27" s="47"/>
      <c r="BV27" s="47"/>
      <c r="BW27" s="47"/>
      <c r="BX27" s="47"/>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row>
    <row r="28" spans="1:103" s="63" customFormat="1" ht="15.75">
      <c r="A28" s="103">
        <v>1</v>
      </c>
      <c r="B28" s="236" t="str">
        <f>IF(ISNA(VLOOKUP(A28,Master!AR$60:BD$107,3,FALSE)),"",VLOOKUP(A28,Master!AR$60:BD$107,3,FALSE))</f>
        <v>Jh ;ksxsUnz</v>
      </c>
      <c r="C28" s="237" t="str">
        <f>IF(ISNA(VLOOKUP(A28,Master!AR$60:BD$107,7,FALSE)),"",VLOOKUP(A28,Master!AR$60:BD$107,7,FALSE))</f>
        <v>RJAJ199506021728</v>
      </c>
      <c r="D28" s="238">
        <f>IF(ISNA(VLOOKUP(A28,Master!AR$60:BD$107,8,FALSE)),"",VLOOKUP(A28,Master!AR$60:BD$107,8,FALSE))</f>
        <v>110041926330</v>
      </c>
      <c r="E28" s="243" t="str">
        <f>IF(ISNA(VLOOKUP(A28,Master!AR$60:BD$107,4,FALSE)),"",VLOOKUP(A28,Master!AR$60:BD$107,4,FALSE))</f>
        <v>TEACHER-II</v>
      </c>
      <c r="F28" s="102">
        <f>IF(ISNA(VLOOKUP(A28,Master!AR$60:BD$107,5,FALSE)),"",VLOOKUP(A28,Master!AR$60:BD$107,5,FALSE))</f>
        <v>11</v>
      </c>
      <c r="G28" s="241">
        <f>IF(ISNA(VLOOKUP(A28,Master!AR$60:BD$107,6,FALSE)),"",VLOOKUP(A28,Master!AR$60:BD$107,6,FALSE))</f>
        <v>45600</v>
      </c>
      <c r="H28" s="241">
        <f>IF(AND(G28=""),"",G28*12)</f>
        <v>547200</v>
      </c>
      <c r="I28" s="242" t="str">
        <f ca="1">IF(AND(G28=""),"",IF(G28&lt;=0,"",(CONCATENATE("01.07.",(YEAR(TODAY())+1)))))</f>
        <v>01.07.2022</v>
      </c>
      <c r="J28" s="241">
        <f>IF(AND(G28=""),"",ROUND(ROUND(G28*3%,0),-2)*IF(F28="FIX PAY",0,1)*8)</f>
        <v>11200</v>
      </c>
      <c r="K28" s="241">
        <f>IF(AND(G28=""),"",H28+J28)</f>
        <v>558400</v>
      </c>
      <c r="L28" s="241">
        <f>IF(AND(G28=""),"",IF(M28="FIX PAY",K28,((IF(M28="FIX PAY",0,AD28*4+G28*8)))))</f>
        <v>542000</v>
      </c>
      <c r="M28" s="241" t="str">
        <f>IF(ISNA(VLOOKUP(A28,Master!AR$60:BD$107,12,FALSE)),"",VLOOKUP(A28,Master!AR$60:BD$107,12,FALSE))</f>
        <v>NON GAZETTED - REGULAR</v>
      </c>
      <c r="N28" s="136"/>
      <c r="O28" s="136"/>
      <c r="P28" s="136"/>
      <c r="Q28" s="136">
        <f>IF(AND(G28=0),0,IF(AND(M28=Y$2),$E$79*1*(IF(F28&lt;=12,1,0)),0))</f>
        <v>6774</v>
      </c>
      <c r="R28" s="39">
        <f t="shared" si="40"/>
        <v>1</v>
      </c>
      <c r="S28" s="1" t="str">
        <f>IF(ISNA(VLOOKUP(A28,Master!AR$60:BD$107,10,FALSE)),"",VLOOKUP(A28,Master!AR$60:BD$107,10,FALSE))</f>
        <v>NO</v>
      </c>
      <c r="T28" s="64"/>
      <c r="U28" s="64"/>
      <c r="V28" s="65" t="str">
        <f>IF(ISNA(VLOOKUP(A28,Master!AR$60:BD$107,11,FALSE)),"",VLOOKUP(A28,Master!AR$60:BD$107,11,FALSE))</f>
        <v>NO</v>
      </c>
      <c r="W28" s="65" t="str">
        <f>IF(ISNA(VLOOKUP(A28,Master!AR$60:BD$107,9,FALSE)),"",VLOOKUP(A28,Master!AR$60:BD$107,9,FALSE))</f>
        <v>MALE</v>
      </c>
      <c r="X28" s="66">
        <f t="shared" ref="X28:X71" si="55">IF(W28="MALE",1,0)*(IF(E28="JAMADAR",1,0))*(IF(G28&lt;=0,0,1))</f>
        <v>0</v>
      </c>
      <c r="Y28" s="66">
        <f t="shared" ref="Y28:Y71" si="56">IF(W28="FEMALE",1,0)*(IF(E28="JAMADAR",1,0))*(IF(G28&lt;=0,0,1))</f>
        <v>0</v>
      </c>
      <c r="Z28" s="66">
        <f t="shared" ref="Z28:Z71" si="57">IF(W28="MALE",1,0)*(IF(E28="LAB BOY",1,0))*(IF(G28&lt;=0,0,1))</f>
        <v>0</v>
      </c>
      <c r="AA28" s="66">
        <f t="shared" ref="AA28:AA71" si="58">IF(W28="FEMALE",1,0)*(IF(E28="LAB BOY",1,0))*(IF(G28&lt;=0,0,1))</f>
        <v>0</v>
      </c>
      <c r="AB28" s="66">
        <f t="shared" ref="AB28:AB71" si="59">IF(W28="MALE",1,0)*(IF(E28="PEON",1,0))*(IF(G28&lt;=0,0,1))</f>
        <v>0</v>
      </c>
      <c r="AC28" s="66">
        <f t="shared" ref="AC28:AC71" si="60">IF(W28="FEMALE",1,0)*(IF(E28="PEON",1,0))*(IF(G28&lt;=0,0,1))</f>
        <v>0</v>
      </c>
      <c r="AD28" s="67">
        <f>IF(AND(G28=""),"",G28-ROUNDUP(ROUND((G28*3%)-(G28*3%)*2.9%,-2),0))</f>
        <v>44300</v>
      </c>
      <c r="AE28" s="67">
        <f>IF(AND(G28=""),"",$K28*$BO28)</f>
        <v>0</v>
      </c>
      <c r="AF28" s="67">
        <f>IF(AND(G28=""),"",$K28*$BP28)</f>
        <v>558400</v>
      </c>
      <c r="AG28" s="67">
        <f>IF(AND(G28=""),"",$K28*$BQ28)</f>
        <v>0</v>
      </c>
      <c r="AH28" s="67">
        <f>IF(AND(G28=""),"",$K28*$BR28)</f>
        <v>0</v>
      </c>
      <c r="AI28" s="65">
        <f>IF(AND(G28=""),"",ROUND((AE28+AF28)*$AI$10,0)*BS28)</f>
        <v>0</v>
      </c>
      <c r="AJ28" s="65">
        <v>0</v>
      </c>
      <c r="AK28" s="66">
        <v>0</v>
      </c>
      <c r="AL28" s="65">
        <f>IF(AND(G28=""),"",ROUND((AE28+AF28)*$AL$10,0)*BS28)</f>
        <v>0</v>
      </c>
      <c r="AM28" s="66">
        <f t="shared" ref="AM28:AM71" si="61">$E$79*BP28*BS28*(IF(G28&lt;=0,0,1))*(IF(F28&lt;=4800,1,0))</f>
        <v>0</v>
      </c>
      <c r="AN28" s="65">
        <f t="shared" si="48"/>
        <v>29184</v>
      </c>
      <c r="AO28" s="65">
        <f t="shared" ref="AO28:AO71" si="62">IF(E28="CLERK GRADE I",1,IF(E28="CLERK GRADE II",1,0))*75*12*BS28*(IF(G28&lt;=0,0,1))*BT28</f>
        <v>0</v>
      </c>
      <c r="AP28" s="65">
        <f t="shared" ref="AP28:AP71" si="63">IF(AND(G28=""),0,(IF(E28="ASSISTANT",12,IF(E28="CLERK GRADE I",12,IF(E28="CLERK GRADE II",12,IF(E28="FIELDMAN &amp; FIELD REC",12,IF(E28="LAB BOY",12,IF(E28="JAMADAR",12,IF(E28="PEON",12,10))))))))*(MINA(ROUND(G28*6%,0),600))*(IF($S28="yes",1,0)))</f>
        <v>0</v>
      </c>
      <c r="AQ28" s="65">
        <f t="shared" ref="AQ28:AQ71" si="64">(IF(E28="LAB BOY",150,IF(E28="JAMADAR",150,IF(E28="PEON",150,0))))*12*BS28*(IF(G28&lt;=0,0,1))</f>
        <v>0</v>
      </c>
      <c r="AR28" s="67">
        <f t="shared" ref="AR28:AR71" si="65">IF(AND(E28=""),0,SUM(AI28:AQ28)+AE28+AF28)</f>
        <v>587584</v>
      </c>
      <c r="AS28" s="67">
        <f t="shared" ref="AS28:AS71" si="66">IF(AND(E28=""),0,AR28)</f>
        <v>587584</v>
      </c>
      <c r="AT28" s="65"/>
      <c r="AU28" s="65"/>
      <c r="AV28" s="67">
        <f>AS28+AT28+AU28</f>
        <v>587584</v>
      </c>
      <c r="AW28" s="67">
        <f t="shared" ref="AW28:AW71" si="67">IF(AND(E28=""),0,L28*BO28)</f>
        <v>0</v>
      </c>
      <c r="AX28" s="67">
        <f t="shared" ref="AX28:AX71" si="68">IF(AND(E28=""),0,L28*BP28)</f>
        <v>542000</v>
      </c>
      <c r="AY28" s="67">
        <f t="shared" ref="AY28:AY71" si="69">IF(AND(E28=""),0,L28*BQ28)</f>
        <v>0</v>
      </c>
      <c r="AZ28" s="67">
        <f t="shared" ref="AZ28:AZ71" si="70">IF(AND(E28=""),0,L28*BR28)</f>
        <v>0</v>
      </c>
      <c r="BA28" s="65">
        <f>ROUND((AW28+AX28)*$BA$10,0)*BS28</f>
        <v>0</v>
      </c>
      <c r="BB28" s="65">
        <f t="shared" ref="BB28:BB71" si="71">IF(AND(E28=""),0,ROUND((IF(M28="FIX PAY",0,AD28))*$BB$10*2,0)*BS28)</f>
        <v>0</v>
      </c>
      <c r="BC28" s="66">
        <v>0</v>
      </c>
      <c r="BD28" s="65">
        <f>ROUND((AW28+AX28)*$BD$10,0)*BS28</f>
        <v>0</v>
      </c>
      <c r="BE28" s="66">
        <f t="shared" ref="BE28:BE71" si="72">3387*2*BP28*BS28*(IF(G28&lt;=0,0,1))*(IF(F28&lt;=4800,1,0))</f>
        <v>0</v>
      </c>
      <c r="BF28" s="65">
        <f t="shared" si="49"/>
        <v>28352</v>
      </c>
      <c r="BG28" s="65">
        <f t="shared" ref="BG28:BG71" si="73">IF(E28="CLERK GRADE I",1,IF(E28="CLERK GRADE II",1,0))*75*12*BS28*(IF(G28&lt;=0,0,1))*BT28</f>
        <v>0</v>
      </c>
      <c r="BH28" s="65">
        <f t="shared" ref="BH28:BH71" si="74">IF(AND(E28=""),0,(IF(E28="ASSISTANT",12,IF(E28="CLERK GRADE I",12,IF(E28="CLERK GRADE II",12,IF(E28="FIELDMAN &amp; FIELD REC",12,IF(E28="LAB BOY",12,IF(E28="JAMADAR",12,IF(E28="PEON",12,10))))))))*(MINA(ROUND(AD28*6%,0),600))*(IF($S28="yes",1,)))</f>
        <v>0</v>
      </c>
      <c r="BI28" s="65">
        <f t="shared" ref="BI28:BI71" si="75">(IF(E28="LAB BOY",150,IF(E28="JAMADAR",150,IF(E28="PEON",150,0))))*12*BS28*(IF(G28&lt;=0,0,1))</f>
        <v>0</v>
      </c>
      <c r="BJ28" s="67">
        <f>SUM(BA28:BI28)+AW28+AX28</f>
        <v>570352</v>
      </c>
      <c r="BK28" s="67">
        <f>BJ28</f>
        <v>570352</v>
      </c>
      <c r="BL28" s="65"/>
      <c r="BM28" s="65"/>
      <c r="BN28" s="67">
        <f>BK28+BL28+BM28</f>
        <v>570352</v>
      </c>
      <c r="BO28" s="61">
        <f t="shared" ref="BO28:BO71" si="76">(IF(E28="PRINCIPAL",1,IF(E28="H M",1,IF(E28="AGRICULTURE INST",1,IF(E28="TEACHER-1ST",1,IF(E28="PTI  I  (13)",1,IF(E28="AGRICULTURE TEACH",1,IF(E28="INSTRUCTOR",1,0))))))))+(IF(E28="JR TEACHER",1,IF(E28="LIBRARIAN I",1,0)))*(IF(M28="FIX PAY",0,1))</f>
        <v>0</v>
      </c>
      <c r="BP28" s="61">
        <f t="shared" ref="BP28:BP71" si="77">IF(BO28&lt;=0,1,0)*(IF(M28="FIX PAY",0,1))</f>
        <v>1</v>
      </c>
      <c r="BQ28" s="61">
        <f t="shared" ref="BQ28:BQ71" si="78">(IF(E28="PRINCIPAL (16)",1,IF(E28="V P (14)",1,IF(E28="H M (14)",1,IF(E28="AGRICULTURE INST (13)",1,IF(E28="TEACHER-1ST (13)",1,IF(E28="PTI  I  (13)",1,IF(E28="AGRICULTURE TEACH (13)",1,IF(E28="INSTRUCTOR (13)",1,0))))))))+(IF(E28="JR TEACHER (13)",1,IF(E28="LIBRARIAN I (13)",1,0))))*(IF(M28="FIX PAY",1,0))</f>
        <v>0</v>
      </c>
      <c r="BR28" s="61">
        <f t="shared" ref="BR28:BR71" si="79">IF(BQ28&lt;=0,1,0)*(IF(M28="FIX PAY",1,0))</f>
        <v>0</v>
      </c>
      <c r="BS28" s="61">
        <f t="shared" si="50"/>
        <v>0</v>
      </c>
      <c r="BT28" s="61">
        <f>IF(V28="No",0,1)</f>
        <v>0</v>
      </c>
      <c r="BU28" s="47">
        <f t="shared" ref="BU28:BU71" si="80">IF((ROUND((SUMPRODUCT(MID(0&amp;C28,LARGE(INDEX(ISNUMBER(--MID(C28,ROW($1:$25),1))* ROW($1:$25),0),ROW($1:$25))+1,1)*10^ROW($1:$25)/10)),-8)/100000000)&gt;=2004,1,0)</f>
        <v>0</v>
      </c>
      <c r="BV28" s="68">
        <f>IF(G28&lt;=0,0,1)</f>
        <v>1</v>
      </c>
      <c r="BW28" s="47">
        <f t="shared" si="52"/>
        <v>0</v>
      </c>
      <c r="BX28" s="47">
        <f t="shared" si="53"/>
        <v>0</v>
      </c>
      <c r="BY28" s="36">
        <f t="shared" ref="BY28:BY71" si="81">IF(AND(C28=""),"",IF(AND(C28&lt;=0),"",IF((ROUND((SUMPRODUCT(MID(0&amp;C28,LARGE(INDEX(ISNUMBER(--MID(C28,ROW($1:$71),1))* ROW($1:$71),0),ROW($1:$71))+1,1)*10^ROW($1:$71)/10)),-8)/100000000)&lt;2004,1,0)))</f>
        <v>1</v>
      </c>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row>
    <row r="29" spans="1:103" s="63" customFormat="1" ht="15.75">
      <c r="A29" s="103">
        <v>2</v>
      </c>
      <c r="B29" s="236" t="str">
        <f>IF(ISNA(VLOOKUP(A29,Master!AR$60:BD$107,3,FALSE)),"",VLOOKUP(A29,Master!AR$60:BD$107,3,FALSE))</f>
        <v>Jh lqjs'k pUn flaxkfM+;k</v>
      </c>
      <c r="C29" s="237" t="str">
        <f>IF(ISNA(VLOOKUP(A29,Master!AR$60:BD$107,7,FALSE)),"",VLOOKUP(A29,Master!AR$60:BD$107,7,FALSE))</f>
        <v>RJAJ199506021728</v>
      </c>
      <c r="D29" s="238">
        <f>IF(ISNA(VLOOKUP(A29,Master!AR$60:BD$107,8,FALSE)),"",VLOOKUP(A29,Master!AR$60:BD$107,8,FALSE))</f>
        <v>690644</v>
      </c>
      <c r="E29" s="243" t="str">
        <f>IF(ISNA(VLOOKUP(A29,Master!AR$60:BD$107,4,FALSE)),"",VLOOKUP(A29,Master!AR$60:BD$107,4,FALSE))</f>
        <v>TEACHER-II</v>
      </c>
      <c r="F29" s="102">
        <f>IF(ISNA(VLOOKUP(A29,Master!AR$60:BD$107,5,FALSE)),"",VLOOKUP(A29,Master!AR$60:BD$107,5,FALSE))</f>
        <v>11</v>
      </c>
      <c r="G29" s="241">
        <f>IF(ISNA(VLOOKUP(A29,Master!AR$60:BD$107,6,FALSE)),"",VLOOKUP(A29,Master!AR$60:BD$107,6,FALSE))</f>
        <v>53900</v>
      </c>
      <c r="H29" s="241">
        <f t="shared" ref="H29:H71" si="82">IF(AND(G29=""),"",G29*12)</f>
        <v>646800</v>
      </c>
      <c r="I29" s="242" t="str">
        <f t="shared" ref="I29:I71" ca="1" si="83">IF(AND(G29=""),"",IF(G29&lt;=0,"",(CONCATENATE("01.07.",(YEAR(TODAY())+1)))))</f>
        <v>01.07.2022</v>
      </c>
      <c r="J29" s="241">
        <f t="shared" ref="J29:J71" si="84">IF(AND(G29=""),"",ROUND(ROUND(G29*3%,0),-2)*IF(F29="FIX PAY",0,1)*8)</f>
        <v>12800</v>
      </c>
      <c r="K29" s="241">
        <f t="shared" ref="K29:K71" si="85">IF(AND(G29=""),"",H29+J29)</f>
        <v>659600</v>
      </c>
      <c r="L29" s="241">
        <f t="shared" ref="L29:L71" si="86">IF(AND(G29=""),"",IF(M29="FIX PAY",K29,((IF(M29="FIX PAY",0,AD29*4+G29*8)))))</f>
        <v>640400</v>
      </c>
      <c r="M29" s="241" t="str">
        <f>IF(ISNA(VLOOKUP(A29,Master!AR$60:BD$107,12,FALSE)),"",VLOOKUP(A29,Master!AR$60:BD$107,12,FALSE))</f>
        <v>NON GAZETTED - REGULAR</v>
      </c>
      <c r="N29" s="136"/>
      <c r="O29" s="136"/>
      <c r="P29" s="136"/>
      <c r="Q29" s="136">
        <f t="shared" ref="Q29:Q71" si="87">IF(AND(G29=0),0,IF(AND(M29=Y$2),$E$79*1*(IF(F29&lt;=12,1,0)),0))</f>
        <v>6774</v>
      </c>
      <c r="R29" s="39">
        <f t="shared" si="40"/>
        <v>1</v>
      </c>
      <c r="S29" s="1" t="str">
        <f>IF(ISNA(VLOOKUP(A29,Master!AR$60:BD$107,10,FALSE)),"",VLOOKUP(A29,Master!AR$60:BD$107,10,FALSE))</f>
        <v>NO</v>
      </c>
      <c r="T29" s="64"/>
      <c r="U29" s="64"/>
      <c r="V29" s="65" t="str">
        <f>IF(ISNA(VLOOKUP(A29,Master!AR$60:BD$107,11,FALSE)),"",VLOOKUP(A29,Master!AR$60:BD$107,11,FALSE))</f>
        <v>NO</v>
      </c>
      <c r="W29" s="65" t="str">
        <f>IF(ISNA(VLOOKUP(A29,Master!AR$60:BD$107,9,FALSE)),"",VLOOKUP(A29,Master!AR$60:BD$107,9,FALSE))</f>
        <v>MALE</v>
      </c>
      <c r="X29" s="66">
        <f t="shared" si="55"/>
        <v>0</v>
      </c>
      <c r="Y29" s="66">
        <f t="shared" si="56"/>
        <v>0</v>
      </c>
      <c r="Z29" s="66">
        <f t="shared" si="57"/>
        <v>0</v>
      </c>
      <c r="AA29" s="66">
        <f t="shared" si="58"/>
        <v>0</v>
      </c>
      <c r="AB29" s="66">
        <f t="shared" si="59"/>
        <v>0</v>
      </c>
      <c r="AC29" s="66">
        <f t="shared" si="60"/>
        <v>0</v>
      </c>
      <c r="AD29" s="67">
        <f t="shared" ref="AD29:AD70" si="88">IF(AND(G29=""),"",G29-ROUNDUP(ROUND((G29*3%)-(G29*3%)*2.9%,-2),0))</f>
        <v>52300</v>
      </c>
      <c r="AE29" s="67">
        <f t="shared" ref="AE29:AE71" si="89">IF(AND(G29=""),"",$K29*$BO29)</f>
        <v>0</v>
      </c>
      <c r="AF29" s="67">
        <f t="shared" ref="AF29:AF71" si="90">IF(AND(G29=""),"",$K29*$BP29)</f>
        <v>659600</v>
      </c>
      <c r="AG29" s="67">
        <f t="shared" ref="AG29:AG71" si="91">IF(AND(G29=""),"",$K29*$BQ29)</f>
        <v>0</v>
      </c>
      <c r="AH29" s="67">
        <f t="shared" ref="AH29:AH71" si="92">IF(AND(G29=""),"",$K29*$BR29)</f>
        <v>0</v>
      </c>
      <c r="AI29" s="65">
        <f t="shared" ref="AI29:AI71" si="93">IF(AND(G29=""),"",ROUND((AE29+AF29)*$AI$10,0)*BS29)</f>
        <v>0</v>
      </c>
      <c r="AJ29" s="65">
        <v>0</v>
      </c>
      <c r="AK29" s="66">
        <v>0</v>
      </c>
      <c r="AL29" s="65">
        <f t="shared" ref="AL29:AL71" si="94">IF(AND(G29=""),"",ROUND((AE29+AF29)*$AL$10,0)*BS29)</f>
        <v>0</v>
      </c>
      <c r="AM29" s="66">
        <f t="shared" si="61"/>
        <v>0</v>
      </c>
      <c r="AN29" s="65">
        <f t="shared" si="48"/>
        <v>34496</v>
      </c>
      <c r="AO29" s="65">
        <f t="shared" si="62"/>
        <v>0</v>
      </c>
      <c r="AP29" s="65">
        <f t="shared" si="63"/>
        <v>0</v>
      </c>
      <c r="AQ29" s="65">
        <f t="shared" si="64"/>
        <v>0</v>
      </c>
      <c r="AR29" s="67">
        <f t="shared" si="65"/>
        <v>694096</v>
      </c>
      <c r="AS29" s="67">
        <f t="shared" si="66"/>
        <v>694096</v>
      </c>
      <c r="AT29" s="65"/>
      <c r="AU29" s="65"/>
      <c r="AV29" s="67">
        <f t="shared" ref="AV29:AV71" si="95">AS29+AT29+AU29</f>
        <v>694096</v>
      </c>
      <c r="AW29" s="67">
        <f t="shared" si="67"/>
        <v>0</v>
      </c>
      <c r="AX29" s="67">
        <f t="shared" si="68"/>
        <v>640400</v>
      </c>
      <c r="AY29" s="67">
        <f t="shared" si="69"/>
        <v>0</v>
      </c>
      <c r="AZ29" s="67">
        <f t="shared" si="70"/>
        <v>0</v>
      </c>
      <c r="BA29" s="65">
        <f t="shared" ref="BA29:BA71" si="96">ROUND((AW29+AX29)*$BA$10,0)*BS29</f>
        <v>0</v>
      </c>
      <c r="BB29" s="65">
        <f t="shared" si="71"/>
        <v>0</v>
      </c>
      <c r="BC29" s="66">
        <v>0</v>
      </c>
      <c r="BD29" s="65">
        <f t="shared" ref="BD29:BD71" si="97">ROUND((AW29+AX29)*$BD$10,0)*BS29</f>
        <v>0</v>
      </c>
      <c r="BE29" s="66">
        <f t="shared" si="72"/>
        <v>0</v>
      </c>
      <c r="BF29" s="65">
        <f t="shared" si="49"/>
        <v>33472</v>
      </c>
      <c r="BG29" s="65">
        <f t="shared" si="73"/>
        <v>0</v>
      </c>
      <c r="BH29" s="65">
        <f t="shared" si="74"/>
        <v>0</v>
      </c>
      <c r="BI29" s="65">
        <f t="shared" si="75"/>
        <v>0</v>
      </c>
      <c r="BJ29" s="67">
        <f t="shared" ref="BJ29:BJ71" si="98">SUM(BA29:BI29)+AW29+AX29</f>
        <v>673872</v>
      </c>
      <c r="BK29" s="67">
        <f t="shared" ref="BK29:BK71" si="99">BJ29</f>
        <v>673872</v>
      </c>
      <c r="BL29" s="65"/>
      <c r="BM29" s="65"/>
      <c r="BN29" s="67">
        <f t="shared" ref="BN29:BN71" si="100">BK29+BL29+BM29</f>
        <v>673872</v>
      </c>
      <c r="BO29" s="61">
        <f t="shared" si="76"/>
        <v>0</v>
      </c>
      <c r="BP29" s="61">
        <f t="shared" si="77"/>
        <v>1</v>
      </c>
      <c r="BQ29" s="61">
        <f t="shared" si="78"/>
        <v>0</v>
      </c>
      <c r="BR29" s="61">
        <f t="shared" si="79"/>
        <v>0</v>
      </c>
      <c r="BS29" s="61">
        <f t="shared" si="50"/>
        <v>0</v>
      </c>
      <c r="BT29" s="61">
        <f t="shared" ref="BT29:BT71" si="101">IF(V29="No",0,1)</f>
        <v>0</v>
      </c>
      <c r="BU29" s="47">
        <f t="shared" si="80"/>
        <v>0</v>
      </c>
      <c r="BV29" s="68">
        <f t="shared" ref="BV29:BV71" si="102">IF(G29&lt;=0,0,1)</f>
        <v>1</v>
      </c>
      <c r="BW29" s="47">
        <f t="shared" si="52"/>
        <v>0</v>
      </c>
      <c r="BX29" s="47">
        <f t="shared" si="53"/>
        <v>0</v>
      </c>
      <c r="BY29" s="36">
        <f t="shared" si="81"/>
        <v>1</v>
      </c>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row>
    <row r="30" spans="1:103" s="63" customFormat="1" ht="15.75">
      <c r="A30" s="103">
        <v>3</v>
      </c>
      <c r="B30" s="236" t="str">
        <f>IF(ISNA(VLOOKUP(A30,Master!AR$60:BD$107,3,FALSE)),"",VLOOKUP(A30,Master!AR$60:BD$107,3,FALSE))</f>
        <v>Jh jkds'k dqekj 'kekZ</v>
      </c>
      <c r="C30" s="237" t="str">
        <f>IF(ISNA(VLOOKUP(A30,Master!AR$60:BD$107,7,FALSE)),"",VLOOKUP(A30,Master!AR$60:BD$107,7,FALSE))</f>
        <v>RJAJ199506021728</v>
      </c>
      <c r="D30" s="238">
        <f>IF(ISNA(VLOOKUP(A30,Master!AR$60:BD$107,8,FALSE)),"",VLOOKUP(A30,Master!AR$60:BD$107,8,FALSE))</f>
        <v>690644</v>
      </c>
      <c r="E30" s="243" t="str">
        <f>IF(ISNA(VLOOKUP(A30,Master!AR$60:BD$107,4,FALSE)),"",VLOOKUP(A30,Master!AR$60:BD$107,4,FALSE))</f>
        <v>TEACHER-II</v>
      </c>
      <c r="F30" s="102">
        <f>IF(ISNA(VLOOKUP(A30,Master!AR$60:BD$107,5,FALSE)),"",VLOOKUP(A30,Master!AR$60:BD$107,5,FALSE))</f>
        <v>11</v>
      </c>
      <c r="G30" s="241">
        <f>IF(ISNA(VLOOKUP(A30,Master!AR$60:BD$107,6,FALSE)),"",VLOOKUP(A30,Master!AR$60:BD$107,6,FALSE))</f>
        <v>45600</v>
      </c>
      <c r="H30" s="241">
        <f t="shared" si="82"/>
        <v>547200</v>
      </c>
      <c r="I30" s="242" t="str">
        <f t="shared" ca="1" si="83"/>
        <v>01.07.2022</v>
      </c>
      <c r="J30" s="241">
        <f t="shared" si="84"/>
        <v>11200</v>
      </c>
      <c r="K30" s="241">
        <f t="shared" si="85"/>
        <v>558400</v>
      </c>
      <c r="L30" s="241">
        <f t="shared" si="86"/>
        <v>542000</v>
      </c>
      <c r="M30" s="241" t="str">
        <f>IF(ISNA(VLOOKUP(A30,Master!AR$60:BD$107,12,FALSE)),"",VLOOKUP(A30,Master!AR$60:BD$107,12,FALSE))</f>
        <v>NON GAZETTED - REGULAR</v>
      </c>
      <c r="N30" s="136"/>
      <c r="O30" s="136"/>
      <c r="P30" s="136"/>
      <c r="Q30" s="136">
        <f t="shared" si="87"/>
        <v>6774</v>
      </c>
      <c r="R30" s="39">
        <f t="shared" si="40"/>
        <v>1</v>
      </c>
      <c r="S30" s="1" t="str">
        <f>IF(ISNA(VLOOKUP(A30,Master!AR$60:BD$107,10,FALSE)),"",VLOOKUP(A30,Master!AR$60:BD$107,10,FALSE))</f>
        <v>NO</v>
      </c>
      <c r="T30" s="64"/>
      <c r="U30" s="64"/>
      <c r="V30" s="65" t="str">
        <f>IF(ISNA(VLOOKUP(A30,Master!AR$60:BD$107,11,FALSE)),"",VLOOKUP(A30,Master!AR$60:BD$107,11,FALSE))</f>
        <v>NO</v>
      </c>
      <c r="W30" s="65" t="str">
        <f>IF(ISNA(VLOOKUP(A30,Master!AR$60:BD$107,9,FALSE)),"",VLOOKUP(A30,Master!AR$60:BD$107,9,FALSE))</f>
        <v>MALE</v>
      </c>
      <c r="X30" s="66">
        <f t="shared" si="55"/>
        <v>0</v>
      </c>
      <c r="Y30" s="66">
        <f t="shared" si="56"/>
        <v>0</v>
      </c>
      <c r="Z30" s="66">
        <f t="shared" si="57"/>
        <v>0</v>
      </c>
      <c r="AA30" s="66">
        <f t="shared" si="58"/>
        <v>0</v>
      </c>
      <c r="AB30" s="66">
        <f t="shared" si="59"/>
        <v>0</v>
      </c>
      <c r="AC30" s="66">
        <f t="shared" si="60"/>
        <v>0</v>
      </c>
      <c r="AD30" s="67">
        <f t="shared" si="88"/>
        <v>44300</v>
      </c>
      <c r="AE30" s="67">
        <f t="shared" si="89"/>
        <v>0</v>
      </c>
      <c r="AF30" s="67">
        <f t="shared" si="90"/>
        <v>558400</v>
      </c>
      <c r="AG30" s="67">
        <f t="shared" si="91"/>
        <v>0</v>
      </c>
      <c r="AH30" s="67">
        <f t="shared" si="92"/>
        <v>0</v>
      </c>
      <c r="AI30" s="65">
        <f t="shared" si="93"/>
        <v>0</v>
      </c>
      <c r="AJ30" s="65">
        <v>0</v>
      </c>
      <c r="AK30" s="66">
        <v>0</v>
      </c>
      <c r="AL30" s="65">
        <f t="shared" si="94"/>
        <v>0</v>
      </c>
      <c r="AM30" s="66">
        <f t="shared" si="61"/>
        <v>0</v>
      </c>
      <c r="AN30" s="65">
        <f t="shared" si="48"/>
        <v>29184</v>
      </c>
      <c r="AO30" s="65">
        <f t="shared" si="62"/>
        <v>0</v>
      </c>
      <c r="AP30" s="65">
        <f t="shared" si="63"/>
        <v>0</v>
      </c>
      <c r="AQ30" s="65">
        <f t="shared" si="64"/>
        <v>0</v>
      </c>
      <c r="AR30" s="67">
        <f t="shared" si="65"/>
        <v>587584</v>
      </c>
      <c r="AS30" s="67">
        <f t="shared" si="66"/>
        <v>587584</v>
      </c>
      <c r="AT30" s="65"/>
      <c r="AU30" s="65"/>
      <c r="AV30" s="67">
        <f t="shared" si="95"/>
        <v>587584</v>
      </c>
      <c r="AW30" s="67">
        <f t="shared" si="67"/>
        <v>0</v>
      </c>
      <c r="AX30" s="67">
        <f t="shared" si="68"/>
        <v>542000</v>
      </c>
      <c r="AY30" s="67">
        <f t="shared" si="69"/>
        <v>0</v>
      </c>
      <c r="AZ30" s="67">
        <f t="shared" si="70"/>
        <v>0</v>
      </c>
      <c r="BA30" s="65">
        <f t="shared" si="96"/>
        <v>0</v>
      </c>
      <c r="BB30" s="65">
        <f t="shared" si="71"/>
        <v>0</v>
      </c>
      <c r="BC30" s="66">
        <v>0</v>
      </c>
      <c r="BD30" s="65">
        <f t="shared" si="97"/>
        <v>0</v>
      </c>
      <c r="BE30" s="66">
        <f t="shared" si="72"/>
        <v>0</v>
      </c>
      <c r="BF30" s="65">
        <f t="shared" si="49"/>
        <v>28352</v>
      </c>
      <c r="BG30" s="65">
        <f t="shared" si="73"/>
        <v>0</v>
      </c>
      <c r="BH30" s="65">
        <f t="shared" si="74"/>
        <v>0</v>
      </c>
      <c r="BI30" s="65">
        <f t="shared" si="75"/>
        <v>0</v>
      </c>
      <c r="BJ30" s="67">
        <f t="shared" si="98"/>
        <v>570352</v>
      </c>
      <c r="BK30" s="67">
        <f t="shared" si="99"/>
        <v>570352</v>
      </c>
      <c r="BL30" s="65"/>
      <c r="BM30" s="65"/>
      <c r="BN30" s="67">
        <f t="shared" si="100"/>
        <v>570352</v>
      </c>
      <c r="BO30" s="61">
        <f t="shared" si="76"/>
        <v>0</v>
      </c>
      <c r="BP30" s="61">
        <f t="shared" si="77"/>
        <v>1</v>
      </c>
      <c r="BQ30" s="61">
        <f t="shared" si="78"/>
        <v>0</v>
      </c>
      <c r="BR30" s="61">
        <f t="shared" si="79"/>
        <v>0</v>
      </c>
      <c r="BS30" s="61">
        <f t="shared" si="50"/>
        <v>0</v>
      </c>
      <c r="BT30" s="61">
        <f t="shared" si="101"/>
        <v>0</v>
      </c>
      <c r="BU30" s="47">
        <f t="shared" si="80"/>
        <v>0</v>
      </c>
      <c r="BV30" s="68">
        <f t="shared" si="102"/>
        <v>1</v>
      </c>
      <c r="BW30" s="47">
        <f t="shared" si="52"/>
        <v>0</v>
      </c>
      <c r="BX30" s="47">
        <f t="shared" si="53"/>
        <v>0</v>
      </c>
      <c r="BY30" s="36">
        <f t="shared" si="81"/>
        <v>1</v>
      </c>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row>
    <row r="31" spans="1:103" s="63" customFormat="1" ht="15.75">
      <c r="A31" s="103">
        <v>4</v>
      </c>
      <c r="B31" s="236" t="str">
        <f>IF(ISNA(VLOOKUP(A31,Master!AR$60:BD$107,3,FALSE)),"",VLOOKUP(A31,Master!AR$60:BD$107,3,FALSE))</f>
        <v>Jh ghjkyky tkV</v>
      </c>
      <c r="C31" s="237" t="str">
        <f>IF(ISNA(VLOOKUP(A31,Master!AR$60:BD$107,7,FALSE)),"",VLOOKUP(A31,Master!AR$60:BD$107,7,FALSE))</f>
        <v>RJAJ199506021728</v>
      </c>
      <c r="D31" s="238">
        <f>IF(ISNA(VLOOKUP(A31,Master!AR$60:BD$107,8,FALSE)),"",VLOOKUP(A31,Master!AR$60:BD$107,8,FALSE))</f>
        <v>690644</v>
      </c>
      <c r="E31" s="243" t="str">
        <f>IF(ISNA(VLOOKUP(A31,Master!AR$60:BD$107,4,FALSE)),"",VLOOKUP(A31,Master!AR$60:BD$107,4,FALSE))</f>
        <v>TEACHER-II</v>
      </c>
      <c r="F31" s="102">
        <f>IF(ISNA(VLOOKUP(A31,Master!AR$60:BD$107,5,FALSE)),"",VLOOKUP(A31,Master!AR$60:BD$107,5,FALSE))</f>
        <v>11</v>
      </c>
      <c r="G31" s="241">
        <f>IF(ISNA(VLOOKUP(A31,Master!AR$60:BD$107,6,FALSE)),"",VLOOKUP(A31,Master!AR$60:BD$107,6,FALSE))</f>
        <v>52300</v>
      </c>
      <c r="H31" s="241">
        <f t="shared" si="82"/>
        <v>627600</v>
      </c>
      <c r="I31" s="242" t="str">
        <f t="shared" ca="1" si="83"/>
        <v>01.07.2022</v>
      </c>
      <c r="J31" s="241">
        <f t="shared" si="84"/>
        <v>12800</v>
      </c>
      <c r="K31" s="241">
        <f t="shared" si="85"/>
        <v>640400</v>
      </c>
      <c r="L31" s="241">
        <f t="shared" si="86"/>
        <v>621600</v>
      </c>
      <c r="M31" s="241" t="str">
        <f>IF(ISNA(VLOOKUP(A31,Master!AR$60:BD$107,12,FALSE)),"",VLOOKUP(A31,Master!AR$60:BD$107,12,FALSE))</f>
        <v>NON GAZETTED - REGULAR</v>
      </c>
      <c r="N31" s="136"/>
      <c r="O31" s="136"/>
      <c r="P31" s="136"/>
      <c r="Q31" s="136">
        <f t="shared" si="87"/>
        <v>6774</v>
      </c>
      <c r="R31" s="39">
        <f t="shared" si="40"/>
        <v>1</v>
      </c>
      <c r="S31" s="1" t="str">
        <f>IF(ISNA(VLOOKUP(A31,Master!AR$60:BD$107,10,FALSE)),"",VLOOKUP(A31,Master!AR$60:BD$107,10,FALSE))</f>
        <v>NO</v>
      </c>
      <c r="T31" s="64"/>
      <c r="U31" s="64"/>
      <c r="V31" s="65" t="str">
        <f>IF(ISNA(VLOOKUP(A31,Master!AR$60:BD$107,11,FALSE)),"",VLOOKUP(A31,Master!AR$60:BD$107,11,FALSE))</f>
        <v>NO</v>
      </c>
      <c r="W31" s="65" t="str">
        <f>IF(ISNA(VLOOKUP(A31,Master!AR$60:BD$107,9,FALSE)),"",VLOOKUP(A31,Master!AR$60:BD$107,9,FALSE))</f>
        <v>MALE</v>
      </c>
      <c r="X31" s="66">
        <f t="shared" si="55"/>
        <v>0</v>
      </c>
      <c r="Y31" s="66">
        <f t="shared" si="56"/>
        <v>0</v>
      </c>
      <c r="Z31" s="66">
        <f t="shared" si="57"/>
        <v>0</v>
      </c>
      <c r="AA31" s="66">
        <f t="shared" si="58"/>
        <v>0</v>
      </c>
      <c r="AB31" s="66">
        <f t="shared" si="59"/>
        <v>0</v>
      </c>
      <c r="AC31" s="66">
        <f t="shared" si="60"/>
        <v>0</v>
      </c>
      <c r="AD31" s="67">
        <f t="shared" si="88"/>
        <v>50800</v>
      </c>
      <c r="AE31" s="67">
        <f t="shared" si="89"/>
        <v>0</v>
      </c>
      <c r="AF31" s="67">
        <f t="shared" si="90"/>
        <v>640400</v>
      </c>
      <c r="AG31" s="67">
        <f t="shared" si="91"/>
        <v>0</v>
      </c>
      <c r="AH31" s="67">
        <f t="shared" si="92"/>
        <v>0</v>
      </c>
      <c r="AI31" s="65">
        <f t="shared" si="93"/>
        <v>0</v>
      </c>
      <c r="AJ31" s="65">
        <v>0</v>
      </c>
      <c r="AK31" s="66">
        <v>0</v>
      </c>
      <c r="AL31" s="65">
        <f t="shared" si="94"/>
        <v>0</v>
      </c>
      <c r="AM31" s="66">
        <f t="shared" si="61"/>
        <v>0</v>
      </c>
      <c r="AN31" s="65">
        <f t="shared" si="48"/>
        <v>33472</v>
      </c>
      <c r="AO31" s="65">
        <f t="shared" si="62"/>
        <v>0</v>
      </c>
      <c r="AP31" s="65">
        <f t="shared" si="63"/>
        <v>0</v>
      </c>
      <c r="AQ31" s="65">
        <f t="shared" si="64"/>
        <v>0</v>
      </c>
      <c r="AR31" s="67">
        <f t="shared" si="65"/>
        <v>673872</v>
      </c>
      <c r="AS31" s="67">
        <f t="shared" si="66"/>
        <v>673872</v>
      </c>
      <c r="AT31" s="65"/>
      <c r="AU31" s="65"/>
      <c r="AV31" s="67">
        <f t="shared" si="95"/>
        <v>673872</v>
      </c>
      <c r="AW31" s="67">
        <f t="shared" si="67"/>
        <v>0</v>
      </c>
      <c r="AX31" s="67">
        <f t="shared" si="68"/>
        <v>621600</v>
      </c>
      <c r="AY31" s="67">
        <f t="shared" si="69"/>
        <v>0</v>
      </c>
      <c r="AZ31" s="67">
        <f t="shared" si="70"/>
        <v>0</v>
      </c>
      <c r="BA31" s="65">
        <f t="shared" si="96"/>
        <v>0</v>
      </c>
      <c r="BB31" s="65">
        <f t="shared" si="71"/>
        <v>0</v>
      </c>
      <c r="BC31" s="66">
        <v>0</v>
      </c>
      <c r="BD31" s="65">
        <f t="shared" si="97"/>
        <v>0</v>
      </c>
      <c r="BE31" s="66">
        <f t="shared" si="72"/>
        <v>0</v>
      </c>
      <c r="BF31" s="65">
        <f t="shared" si="49"/>
        <v>32512</v>
      </c>
      <c r="BG31" s="65">
        <f t="shared" si="73"/>
        <v>0</v>
      </c>
      <c r="BH31" s="65">
        <f t="shared" si="74"/>
        <v>0</v>
      </c>
      <c r="BI31" s="65">
        <f t="shared" si="75"/>
        <v>0</v>
      </c>
      <c r="BJ31" s="67">
        <f t="shared" si="98"/>
        <v>654112</v>
      </c>
      <c r="BK31" s="67">
        <f t="shared" si="99"/>
        <v>654112</v>
      </c>
      <c r="BL31" s="65"/>
      <c r="BM31" s="65"/>
      <c r="BN31" s="67">
        <f t="shared" si="100"/>
        <v>654112</v>
      </c>
      <c r="BO31" s="61">
        <f t="shared" si="76"/>
        <v>0</v>
      </c>
      <c r="BP31" s="61">
        <f t="shared" si="77"/>
        <v>1</v>
      </c>
      <c r="BQ31" s="61">
        <f t="shared" si="78"/>
        <v>0</v>
      </c>
      <c r="BR31" s="61">
        <f t="shared" si="79"/>
        <v>0</v>
      </c>
      <c r="BS31" s="61">
        <f t="shared" si="50"/>
        <v>0</v>
      </c>
      <c r="BT31" s="61">
        <f t="shared" si="101"/>
        <v>0</v>
      </c>
      <c r="BU31" s="47">
        <f t="shared" si="80"/>
        <v>0</v>
      </c>
      <c r="BV31" s="68">
        <f t="shared" si="102"/>
        <v>1</v>
      </c>
      <c r="BW31" s="47">
        <f t="shared" si="52"/>
        <v>0</v>
      </c>
      <c r="BX31" s="47">
        <f t="shared" si="53"/>
        <v>0</v>
      </c>
      <c r="BY31" s="36">
        <f t="shared" si="81"/>
        <v>1</v>
      </c>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row>
    <row r="32" spans="1:103" s="63" customFormat="1" ht="15.75">
      <c r="A32" s="103">
        <v>5</v>
      </c>
      <c r="B32" s="236" t="str">
        <f>IF(ISNA(VLOOKUP(A32,Master!AR$60:BD$107,3,FALSE)),"",VLOOKUP(A32,Master!AR$60:BD$107,3,FALSE))</f>
        <v>Jh 'kjn 'kekZ</v>
      </c>
      <c r="C32" s="237" t="str">
        <f>IF(ISNA(VLOOKUP(A32,Master!AR$60:BD$107,7,FALSE)),"",VLOOKUP(A32,Master!AR$60:BD$107,7,FALSE))</f>
        <v>RJAJ199506021728</v>
      </c>
      <c r="D32" s="238">
        <f>IF(ISNA(VLOOKUP(A32,Master!AR$60:BD$107,8,FALSE)),"",VLOOKUP(A32,Master!AR$60:BD$107,8,FALSE))</f>
        <v>690644</v>
      </c>
      <c r="E32" s="243" t="str">
        <f>IF(ISNA(VLOOKUP(A32,Master!AR$60:BD$107,4,FALSE)),"",VLOOKUP(A32,Master!AR$60:BD$107,4,FALSE))</f>
        <v>TEACHER-II</v>
      </c>
      <c r="F32" s="102">
        <f>IF(ISNA(VLOOKUP(A32,Master!AR$60:BD$107,5,FALSE)),"",VLOOKUP(A32,Master!AR$60:BD$107,5,FALSE))</f>
        <v>11</v>
      </c>
      <c r="G32" s="241">
        <f>IF(ISNA(VLOOKUP(A32,Master!AR$60:BD$107,6,FALSE)),"",VLOOKUP(A32,Master!AR$60:BD$107,6,FALSE))</f>
        <v>41300</v>
      </c>
      <c r="H32" s="241">
        <f t="shared" si="82"/>
        <v>495600</v>
      </c>
      <c r="I32" s="242" t="str">
        <f t="shared" ca="1" si="83"/>
        <v>01.07.2022</v>
      </c>
      <c r="J32" s="241">
        <f t="shared" si="84"/>
        <v>9600</v>
      </c>
      <c r="K32" s="241">
        <f t="shared" si="85"/>
        <v>505200</v>
      </c>
      <c r="L32" s="241">
        <f t="shared" si="86"/>
        <v>490800</v>
      </c>
      <c r="M32" s="241" t="str">
        <f>IF(ISNA(VLOOKUP(A32,Master!AR$60:BD$107,12,FALSE)),"",VLOOKUP(A32,Master!AR$60:BD$107,12,FALSE))</f>
        <v>NON GAZETTED - REGULAR</v>
      </c>
      <c r="N32" s="136"/>
      <c r="O32" s="136"/>
      <c r="P32" s="136"/>
      <c r="Q32" s="136">
        <f t="shared" si="87"/>
        <v>6774</v>
      </c>
      <c r="R32" s="39">
        <f t="shared" si="40"/>
        <v>1</v>
      </c>
      <c r="S32" s="1" t="str">
        <f>IF(ISNA(VLOOKUP(A32,Master!AR$60:BD$107,10,FALSE)),"",VLOOKUP(A32,Master!AR$60:BD$107,10,FALSE))</f>
        <v>NO</v>
      </c>
      <c r="T32" s="64"/>
      <c r="U32" s="64"/>
      <c r="V32" s="65" t="str">
        <f>IF(ISNA(VLOOKUP(A32,Master!AR$60:BD$107,11,FALSE)),"",VLOOKUP(A32,Master!AR$60:BD$107,11,FALSE))</f>
        <v>NO</v>
      </c>
      <c r="W32" s="65" t="str">
        <f>IF(ISNA(VLOOKUP(A32,Master!AR$60:BD$107,9,FALSE)),"",VLOOKUP(A32,Master!AR$60:BD$107,9,FALSE))</f>
        <v>MALE</v>
      </c>
      <c r="X32" s="66">
        <f t="shared" si="55"/>
        <v>0</v>
      </c>
      <c r="Y32" s="66">
        <f t="shared" si="56"/>
        <v>0</v>
      </c>
      <c r="Z32" s="66">
        <f t="shared" si="57"/>
        <v>0</v>
      </c>
      <c r="AA32" s="66">
        <f t="shared" si="58"/>
        <v>0</v>
      </c>
      <c r="AB32" s="66">
        <f t="shared" si="59"/>
        <v>0</v>
      </c>
      <c r="AC32" s="66">
        <f t="shared" si="60"/>
        <v>0</v>
      </c>
      <c r="AD32" s="67">
        <f t="shared" si="88"/>
        <v>40100</v>
      </c>
      <c r="AE32" s="67">
        <f t="shared" si="89"/>
        <v>0</v>
      </c>
      <c r="AF32" s="67">
        <f t="shared" si="90"/>
        <v>505200</v>
      </c>
      <c r="AG32" s="67">
        <f t="shared" si="91"/>
        <v>0</v>
      </c>
      <c r="AH32" s="67">
        <f t="shared" si="92"/>
        <v>0</v>
      </c>
      <c r="AI32" s="65">
        <f t="shared" si="93"/>
        <v>0</v>
      </c>
      <c r="AJ32" s="65">
        <v>0</v>
      </c>
      <c r="AK32" s="66">
        <v>0</v>
      </c>
      <c r="AL32" s="65">
        <f t="shared" si="94"/>
        <v>0</v>
      </c>
      <c r="AM32" s="66">
        <f t="shared" si="61"/>
        <v>0</v>
      </c>
      <c r="AN32" s="65">
        <f t="shared" si="48"/>
        <v>26432</v>
      </c>
      <c r="AO32" s="65">
        <f t="shared" si="62"/>
        <v>0</v>
      </c>
      <c r="AP32" s="65">
        <f t="shared" si="63"/>
        <v>0</v>
      </c>
      <c r="AQ32" s="65">
        <f t="shared" si="64"/>
        <v>0</v>
      </c>
      <c r="AR32" s="67">
        <f t="shared" si="65"/>
        <v>531632</v>
      </c>
      <c r="AS32" s="67">
        <f t="shared" si="66"/>
        <v>531632</v>
      </c>
      <c r="AT32" s="65"/>
      <c r="AU32" s="65"/>
      <c r="AV32" s="67">
        <f t="shared" si="95"/>
        <v>531632</v>
      </c>
      <c r="AW32" s="67">
        <f t="shared" si="67"/>
        <v>0</v>
      </c>
      <c r="AX32" s="67">
        <f t="shared" si="68"/>
        <v>490800</v>
      </c>
      <c r="AY32" s="67">
        <f t="shared" si="69"/>
        <v>0</v>
      </c>
      <c r="AZ32" s="67">
        <f t="shared" si="70"/>
        <v>0</v>
      </c>
      <c r="BA32" s="65">
        <f t="shared" si="96"/>
        <v>0</v>
      </c>
      <c r="BB32" s="65">
        <f t="shared" si="71"/>
        <v>0</v>
      </c>
      <c r="BC32" s="66">
        <v>0</v>
      </c>
      <c r="BD32" s="65">
        <f t="shared" si="97"/>
        <v>0</v>
      </c>
      <c r="BE32" s="66">
        <f t="shared" si="72"/>
        <v>0</v>
      </c>
      <c r="BF32" s="65">
        <f t="shared" si="49"/>
        <v>25664</v>
      </c>
      <c r="BG32" s="65">
        <f t="shared" si="73"/>
        <v>0</v>
      </c>
      <c r="BH32" s="65">
        <f t="shared" si="74"/>
        <v>0</v>
      </c>
      <c r="BI32" s="65">
        <f t="shared" si="75"/>
        <v>0</v>
      </c>
      <c r="BJ32" s="67">
        <f t="shared" si="98"/>
        <v>516464</v>
      </c>
      <c r="BK32" s="67">
        <f t="shared" si="99"/>
        <v>516464</v>
      </c>
      <c r="BL32" s="65"/>
      <c r="BM32" s="65"/>
      <c r="BN32" s="67">
        <f t="shared" si="100"/>
        <v>516464</v>
      </c>
      <c r="BO32" s="61">
        <f t="shared" si="76"/>
        <v>0</v>
      </c>
      <c r="BP32" s="61">
        <f t="shared" si="77"/>
        <v>1</v>
      </c>
      <c r="BQ32" s="61">
        <f t="shared" si="78"/>
        <v>0</v>
      </c>
      <c r="BR32" s="61">
        <f t="shared" si="79"/>
        <v>0</v>
      </c>
      <c r="BS32" s="61">
        <f t="shared" si="50"/>
        <v>0</v>
      </c>
      <c r="BT32" s="61">
        <f t="shared" si="101"/>
        <v>0</v>
      </c>
      <c r="BU32" s="47">
        <f t="shared" si="80"/>
        <v>0</v>
      </c>
      <c r="BV32" s="68">
        <f t="shared" si="102"/>
        <v>1</v>
      </c>
      <c r="BW32" s="47">
        <f t="shared" si="52"/>
        <v>0</v>
      </c>
      <c r="BX32" s="47">
        <f t="shared" si="53"/>
        <v>0</v>
      </c>
      <c r="BY32" s="36">
        <f t="shared" si="81"/>
        <v>1</v>
      </c>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Y32" s="36"/>
    </row>
    <row r="33" spans="1:103" s="63" customFormat="1" ht="15.75">
      <c r="A33" s="103">
        <v>6</v>
      </c>
      <c r="B33" s="236" t="str">
        <f>IF(ISNA(VLOOKUP(A33,Master!AR$60:BD$107,3,FALSE)),"",VLOOKUP(A33,Master!AR$60:BD$107,3,FALSE))</f>
        <v>Jh jk/ks';ke</v>
      </c>
      <c r="C33" s="237" t="str">
        <f>IF(ISNA(VLOOKUP(A33,Master!AR$60:BD$107,7,FALSE)),"",VLOOKUP(A33,Master!AR$60:BD$107,7,FALSE))</f>
        <v>RJAJ199506021728</v>
      </c>
      <c r="D33" s="238">
        <f>IF(ISNA(VLOOKUP(A33,Master!AR$60:BD$107,8,FALSE)),"",VLOOKUP(A33,Master!AR$60:BD$107,8,FALSE))</f>
        <v>110021685029</v>
      </c>
      <c r="E33" s="243" t="str">
        <f>IF(ISNA(VLOOKUP(A33,Master!AR$60:BD$107,4,FALSE)),"",VLOOKUP(A33,Master!AR$60:BD$107,4,FALSE))</f>
        <v>TEACHER-II</v>
      </c>
      <c r="F33" s="102">
        <f>IF(ISNA(VLOOKUP(A33,Master!AR$60:BD$107,5,FALSE)),"",VLOOKUP(A33,Master!AR$60:BD$107,5,FALSE))</f>
        <v>12</v>
      </c>
      <c r="G33" s="241">
        <f>IF(ISNA(VLOOKUP(A33,Master!AR$60:BD$107,6,FALSE)),"",VLOOKUP(A33,Master!AR$60:BD$107,6,FALSE))</f>
        <v>69300</v>
      </c>
      <c r="H33" s="241">
        <f t="shared" si="82"/>
        <v>831600</v>
      </c>
      <c r="I33" s="242" t="str">
        <f t="shared" ca="1" si="83"/>
        <v>01.07.2022</v>
      </c>
      <c r="J33" s="241">
        <f t="shared" si="84"/>
        <v>16800</v>
      </c>
      <c r="K33" s="241">
        <f t="shared" si="85"/>
        <v>848400</v>
      </c>
      <c r="L33" s="241">
        <f t="shared" si="86"/>
        <v>823600</v>
      </c>
      <c r="M33" s="241" t="str">
        <f>IF(ISNA(VLOOKUP(A33,Master!AR$60:BD$107,12,FALSE)),"",VLOOKUP(A33,Master!AR$60:BD$107,12,FALSE))</f>
        <v>NON GAZETTED - REGULAR</v>
      </c>
      <c r="N33" s="136"/>
      <c r="O33" s="136"/>
      <c r="P33" s="136"/>
      <c r="Q33" s="136">
        <f t="shared" si="87"/>
        <v>6774</v>
      </c>
      <c r="R33" s="39">
        <f t="shared" si="40"/>
        <v>1</v>
      </c>
      <c r="S33" s="1" t="str">
        <f>IF(ISNA(VLOOKUP(A33,Master!AR$60:BD$107,10,FALSE)),"",VLOOKUP(A33,Master!AR$60:BD$107,10,FALSE))</f>
        <v>NO</v>
      </c>
      <c r="T33" s="64"/>
      <c r="U33" s="64"/>
      <c r="V33" s="65" t="str">
        <f>IF(ISNA(VLOOKUP(A33,Master!AR$60:BD$107,11,FALSE)),"",VLOOKUP(A33,Master!AR$60:BD$107,11,FALSE))</f>
        <v>NO</v>
      </c>
      <c r="W33" s="65" t="str">
        <f>IF(ISNA(VLOOKUP(A33,Master!AR$60:BD$107,9,FALSE)),"",VLOOKUP(A33,Master!AR$60:BD$107,9,FALSE))</f>
        <v>MALE</v>
      </c>
      <c r="X33" s="66">
        <f t="shared" si="55"/>
        <v>0</v>
      </c>
      <c r="Y33" s="66">
        <f t="shared" si="56"/>
        <v>0</v>
      </c>
      <c r="Z33" s="66">
        <f t="shared" si="57"/>
        <v>0</v>
      </c>
      <c r="AA33" s="66">
        <f t="shared" si="58"/>
        <v>0</v>
      </c>
      <c r="AB33" s="66">
        <f t="shared" si="59"/>
        <v>0</v>
      </c>
      <c r="AC33" s="66">
        <f t="shared" si="60"/>
        <v>0</v>
      </c>
      <c r="AD33" s="67">
        <f t="shared" si="88"/>
        <v>67300</v>
      </c>
      <c r="AE33" s="67">
        <f t="shared" si="89"/>
        <v>0</v>
      </c>
      <c r="AF33" s="67">
        <f t="shared" si="90"/>
        <v>848400</v>
      </c>
      <c r="AG33" s="67">
        <f t="shared" si="91"/>
        <v>0</v>
      </c>
      <c r="AH33" s="67">
        <f t="shared" si="92"/>
        <v>0</v>
      </c>
      <c r="AI33" s="65">
        <f t="shared" si="93"/>
        <v>0</v>
      </c>
      <c r="AJ33" s="65">
        <v>0</v>
      </c>
      <c r="AK33" s="66">
        <v>0</v>
      </c>
      <c r="AL33" s="65">
        <f t="shared" si="94"/>
        <v>0</v>
      </c>
      <c r="AM33" s="66">
        <f t="shared" si="61"/>
        <v>0</v>
      </c>
      <c r="AN33" s="65">
        <f t="shared" si="48"/>
        <v>44352</v>
      </c>
      <c r="AO33" s="65">
        <f t="shared" si="62"/>
        <v>0</v>
      </c>
      <c r="AP33" s="65">
        <f t="shared" si="63"/>
        <v>0</v>
      </c>
      <c r="AQ33" s="65">
        <f t="shared" si="64"/>
        <v>0</v>
      </c>
      <c r="AR33" s="67">
        <f t="shared" si="65"/>
        <v>892752</v>
      </c>
      <c r="AS33" s="67">
        <f t="shared" si="66"/>
        <v>892752</v>
      </c>
      <c r="AT33" s="65"/>
      <c r="AU33" s="65"/>
      <c r="AV33" s="67">
        <f t="shared" si="95"/>
        <v>892752</v>
      </c>
      <c r="AW33" s="67">
        <f t="shared" si="67"/>
        <v>0</v>
      </c>
      <c r="AX33" s="67">
        <f t="shared" si="68"/>
        <v>823600</v>
      </c>
      <c r="AY33" s="67">
        <f t="shared" si="69"/>
        <v>0</v>
      </c>
      <c r="AZ33" s="67">
        <f t="shared" si="70"/>
        <v>0</v>
      </c>
      <c r="BA33" s="65">
        <f t="shared" si="96"/>
        <v>0</v>
      </c>
      <c r="BB33" s="65">
        <f t="shared" si="71"/>
        <v>0</v>
      </c>
      <c r="BC33" s="66">
        <v>0</v>
      </c>
      <c r="BD33" s="65">
        <f t="shared" si="97"/>
        <v>0</v>
      </c>
      <c r="BE33" s="66">
        <f t="shared" si="72"/>
        <v>0</v>
      </c>
      <c r="BF33" s="65">
        <f t="shared" si="49"/>
        <v>43072</v>
      </c>
      <c r="BG33" s="65">
        <f t="shared" si="73"/>
        <v>0</v>
      </c>
      <c r="BH33" s="65">
        <f t="shared" si="74"/>
        <v>0</v>
      </c>
      <c r="BI33" s="65">
        <f t="shared" si="75"/>
        <v>0</v>
      </c>
      <c r="BJ33" s="67">
        <f t="shared" si="98"/>
        <v>866672</v>
      </c>
      <c r="BK33" s="67">
        <f t="shared" si="99"/>
        <v>866672</v>
      </c>
      <c r="BL33" s="65"/>
      <c r="BM33" s="65"/>
      <c r="BN33" s="67">
        <f t="shared" si="100"/>
        <v>866672</v>
      </c>
      <c r="BO33" s="61">
        <f t="shared" si="76"/>
        <v>0</v>
      </c>
      <c r="BP33" s="61">
        <f t="shared" si="77"/>
        <v>1</v>
      </c>
      <c r="BQ33" s="61">
        <f t="shared" si="78"/>
        <v>0</v>
      </c>
      <c r="BR33" s="61">
        <f t="shared" si="79"/>
        <v>0</v>
      </c>
      <c r="BS33" s="61">
        <f t="shared" si="50"/>
        <v>0</v>
      </c>
      <c r="BT33" s="61">
        <f t="shared" si="101"/>
        <v>0</v>
      </c>
      <c r="BU33" s="47">
        <f t="shared" si="80"/>
        <v>0</v>
      </c>
      <c r="BV33" s="68">
        <f t="shared" si="102"/>
        <v>1</v>
      </c>
      <c r="BW33" s="47">
        <f t="shared" si="52"/>
        <v>0</v>
      </c>
      <c r="BX33" s="47">
        <f t="shared" si="53"/>
        <v>0</v>
      </c>
      <c r="BY33" s="36">
        <f t="shared" si="81"/>
        <v>1</v>
      </c>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Y33" s="36"/>
    </row>
    <row r="34" spans="1:103" s="63" customFormat="1" ht="15.75">
      <c r="A34" s="103">
        <v>7</v>
      </c>
      <c r="B34" s="236" t="str">
        <f>IF(ISNA(VLOOKUP(A34,Master!AR$60:BD$107,3,FALSE)),"",VLOOKUP(A34,Master!AR$60:BD$107,3,FALSE))</f>
        <v>Jh izdk'k pUn</v>
      </c>
      <c r="C34" s="237" t="str">
        <f>IF(ISNA(VLOOKUP(A34,Master!AR$60:BD$107,7,FALSE)),"",VLOOKUP(A34,Master!AR$60:BD$107,7,FALSE))</f>
        <v>RJAJ199506021728</v>
      </c>
      <c r="D34" s="238">
        <f>IF(ISNA(VLOOKUP(A34,Master!AR$60:BD$107,8,FALSE)),"",VLOOKUP(A34,Master!AR$60:BD$107,8,FALSE))</f>
        <v>479404</v>
      </c>
      <c r="E34" s="243" t="str">
        <f>IF(ISNA(VLOOKUP(A34,Master!AR$60:BD$107,4,FALSE)),"",VLOOKUP(A34,Master!AR$60:BD$107,4,FALSE))</f>
        <v>TEACHER-III</v>
      </c>
      <c r="F34" s="102">
        <f>IF(ISNA(VLOOKUP(A34,Master!AR$60:BD$107,5,FALSE)),"",VLOOKUP(A34,Master!AR$60:BD$107,5,FALSE))</f>
        <v>10</v>
      </c>
      <c r="G34" s="241">
        <f>IF(ISNA(VLOOKUP(A34,Master!AR$60:BD$107,6,FALSE)),"",VLOOKUP(A34,Master!AR$60:BD$107,6,FALSE))</f>
        <v>41100</v>
      </c>
      <c r="H34" s="241">
        <f t="shared" si="82"/>
        <v>493200</v>
      </c>
      <c r="I34" s="242" t="str">
        <f t="shared" ca="1" si="83"/>
        <v>01.07.2022</v>
      </c>
      <c r="J34" s="241">
        <f t="shared" si="84"/>
        <v>9600</v>
      </c>
      <c r="K34" s="241">
        <f t="shared" si="85"/>
        <v>502800</v>
      </c>
      <c r="L34" s="241">
        <f t="shared" si="86"/>
        <v>488400</v>
      </c>
      <c r="M34" s="241" t="str">
        <f>IF(ISNA(VLOOKUP(A34,Master!AR$60:BD$107,12,FALSE)),"",VLOOKUP(A34,Master!AR$60:BD$107,12,FALSE))</f>
        <v>NON GAZETTED - REGULAR</v>
      </c>
      <c r="N34" s="136"/>
      <c r="O34" s="136"/>
      <c r="P34" s="136"/>
      <c r="Q34" s="136">
        <f t="shared" si="87"/>
        <v>6774</v>
      </c>
      <c r="R34" s="39">
        <f t="shared" si="40"/>
        <v>1</v>
      </c>
      <c r="S34" s="1" t="str">
        <f>IF(ISNA(VLOOKUP(A34,Master!AR$60:BD$107,10,FALSE)),"",VLOOKUP(A34,Master!AR$60:BD$107,10,FALSE))</f>
        <v>NO</v>
      </c>
      <c r="T34" s="64"/>
      <c r="U34" s="64"/>
      <c r="V34" s="65" t="str">
        <f>IF(ISNA(VLOOKUP(A34,Master!AR$60:BD$107,11,FALSE)),"",VLOOKUP(A34,Master!AR$60:BD$107,11,FALSE))</f>
        <v>NO</v>
      </c>
      <c r="W34" s="65" t="str">
        <f>IF(ISNA(VLOOKUP(A34,Master!AR$60:BD$107,9,FALSE)),"",VLOOKUP(A34,Master!AR$60:BD$107,9,FALSE))</f>
        <v>MALE</v>
      </c>
      <c r="X34" s="66">
        <f t="shared" si="55"/>
        <v>0</v>
      </c>
      <c r="Y34" s="66">
        <f t="shared" si="56"/>
        <v>0</v>
      </c>
      <c r="Z34" s="66">
        <f t="shared" si="57"/>
        <v>0</v>
      </c>
      <c r="AA34" s="66">
        <f t="shared" si="58"/>
        <v>0</v>
      </c>
      <c r="AB34" s="66">
        <f t="shared" si="59"/>
        <v>0</v>
      </c>
      <c r="AC34" s="66">
        <f t="shared" si="60"/>
        <v>0</v>
      </c>
      <c r="AD34" s="67">
        <f t="shared" si="88"/>
        <v>39900</v>
      </c>
      <c r="AE34" s="67">
        <f t="shared" si="89"/>
        <v>0</v>
      </c>
      <c r="AF34" s="67">
        <f t="shared" si="90"/>
        <v>502800</v>
      </c>
      <c r="AG34" s="67">
        <f t="shared" si="91"/>
        <v>0</v>
      </c>
      <c r="AH34" s="67">
        <f t="shared" si="92"/>
        <v>0</v>
      </c>
      <c r="AI34" s="65">
        <f t="shared" si="93"/>
        <v>0</v>
      </c>
      <c r="AJ34" s="65">
        <v>0</v>
      </c>
      <c r="AK34" s="66">
        <v>0</v>
      </c>
      <c r="AL34" s="65">
        <f t="shared" si="94"/>
        <v>0</v>
      </c>
      <c r="AM34" s="66">
        <f t="shared" si="61"/>
        <v>0</v>
      </c>
      <c r="AN34" s="65">
        <f t="shared" si="48"/>
        <v>26304</v>
      </c>
      <c r="AO34" s="65">
        <f t="shared" si="62"/>
        <v>0</v>
      </c>
      <c r="AP34" s="65">
        <f t="shared" si="63"/>
        <v>0</v>
      </c>
      <c r="AQ34" s="65">
        <f t="shared" si="64"/>
        <v>0</v>
      </c>
      <c r="AR34" s="67">
        <f t="shared" si="65"/>
        <v>529104</v>
      </c>
      <c r="AS34" s="67">
        <f t="shared" si="66"/>
        <v>529104</v>
      </c>
      <c r="AT34" s="65"/>
      <c r="AU34" s="65"/>
      <c r="AV34" s="67">
        <f t="shared" si="95"/>
        <v>529104</v>
      </c>
      <c r="AW34" s="67">
        <f t="shared" si="67"/>
        <v>0</v>
      </c>
      <c r="AX34" s="67">
        <f t="shared" si="68"/>
        <v>488400</v>
      </c>
      <c r="AY34" s="67">
        <f t="shared" si="69"/>
        <v>0</v>
      </c>
      <c r="AZ34" s="67">
        <f t="shared" si="70"/>
        <v>0</v>
      </c>
      <c r="BA34" s="65">
        <f t="shared" si="96"/>
        <v>0</v>
      </c>
      <c r="BB34" s="65">
        <f t="shared" si="71"/>
        <v>0</v>
      </c>
      <c r="BC34" s="66">
        <v>0</v>
      </c>
      <c r="BD34" s="65">
        <f t="shared" si="97"/>
        <v>0</v>
      </c>
      <c r="BE34" s="66">
        <f t="shared" si="72"/>
        <v>0</v>
      </c>
      <c r="BF34" s="65">
        <f t="shared" si="49"/>
        <v>25536</v>
      </c>
      <c r="BG34" s="65">
        <f t="shared" si="73"/>
        <v>0</v>
      </c>
      <c r="BH34" s="65">
        <f t="shared" si="74"/>
        <v>0</v>
      </c>
      <c r="BI34" s="65">
        <f t="shared" si="75"/>
        <v>0</v>
      </c>
      <c r="BJ34" s="67">
        <f t="shared" si="98"/>
        <v>513936</v>
      </c>
      <c r="BK34" s="67">
        <f t="shared" si="99"/>
        <v>513936</v>
      </c>
      <c r="BL34" s="65"/>
      <c r="BM34" s="65"/>
      <c r="BN34" s="67">
        <f t="shared" si="100"/>
        <v>513936</v>
      </c>
      <c r="BO34" s="61">
        <f t="shared" si="76"/>
        <v>0</v>
      </c>
      <c r="BP34" s="61">
        <f t="shared" si="77"/>
        <v>1</v>
      </c>
      <c r="BQ34" s="61">
        <f t="shared" si="78"/>
        <v>0</v>
      </c>
      <c r="BR34" s="61">
        <f t="shared" si="79"/>
        <v>0</v>
      </c>
      <c r="BS34" s="61">
        <f t="shared" si="50"/>
        <v>0</v>
      </c>
      <c r="BT34" s="61">
        <f t="shared" si="101"/>
        <v>0</v>
      </c>
      <c r="BU34" s="47">
        <f t="shared" si="80"/>
        <v>0</v>
      </c>
      <c r="BV34" s="68">
        <f t="shared" si="102"/>
        <v>1</v>
      </c>
      <c r="BW34" s="47">
        <f t="shared" si="52"/>
        <v>0</v>
      </c>
      <c r="BX34" s="47">
        <f t="shared" si="53"/>
        <v>0</v>
      </c>
      <c r="BY34" s="36">
        <f t="shared" si="81"/>
        <v>1</v>
      </c>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Y34" s="36"/>
    </row>
    <row r="35" spans="1:103" s="63" customFormat="1" ht="15.75">
      <c r="A35" s="103">
        <v>8</v>
      </c>
      <c r="B35" s="236" t="str">
        <f>IF(ISNA(VLOOKUP(A35,Master!AR$60:BD$107,3,FALSE)),"",VLOOKUP(A35,Master!AR$60:BD$107,3,FALSE))</f>
        <v>Jherh eerk yokfu;k</v>
      </c>
      <c r="C35" s="237" t="str">
        <f>IF(ISNA(VLOOKUP(A35,Master!AR$60:BD$107,7,FALSE)),"",VLOOKUP(A35,Master!AR$60:BD$107,7,FALSE))</f>
        <v>RJAJ199506021728</v>
      </c>
      <c r="D35" s="238">
        <f>IF(ISNA(VLOOKUP(A35,Master!AR$60:BD$107,8,FALSE)),"",VLOOKUP(A35,Master!AR$60:BD$107,8,FALSE))</f>
        <v>479404</v>
      </c>
      <c r="E35" s="243" t="str">
        <f>IF(ISNA(VLOOKUP(A35,Master!AR$60:BD$107,4,FALSE)),"",VLOOKUP(A35,Master!AR$60:BD$107,4,FALSE))</f>
        <v>TEACHER-III</v>
      </c>
      <c r="F35" s="102">
        <f>IF(ISNA(VLOOKUP(A35,Master!AR$60:BD$107,5,FALSE)),"",VLOOKUP(A35,Master!AR$60:BD$107,5,FALSE))</f>
        <v>11</v>
      </c>
      <c r="G35" s="241">
        <f>IF(ISNA(VLOOKUP(A35,Master!AR$60:BD$107,6,FALSE)),"",VLOOKUP(A35,Master!AR$60:BD$107,6,FALSE))</f>
        <v>41100</v>
      </c>
      <c r="H35" s="241">
        <f t="shared" si="82"/>
        <v>493200</v>
      </c>
      <c r="I35" s="242" t="str">
        <f t="shared" ca="1" si="83"/>
        <v>01.07.2022</v>
      </c>
      <c r="J35" s="241">
        <f t="shared" si="84"/>
        <v>9600</v>
      </c>
      <c r="K35" s="241">
        <f t="shared" si="85"/>
        <v>502800</v>
      </c>
      <c r="L35" s="241">
        <f t="shared" si="86"/>
        <v>488400</v>
      </c>
      <c r="M35" s="241" t="str">
        <f>IF(ISNA(VLOOKUP(A35,Master!AR$60:BD$107,12,FALSE)),"",VLOOKUP(A35,Master!AR$60:BD$107,12,FALSE))</f>
        <v>NON GAZETTED - REGULAR</v>
      </c>
      <c r="N35" s="136"/>
      <c r="O35" s="136"/>
      <c r="P35" s="136"/>
      <c r="Q35" s="136">
        <f t="shared" si="87"/>
        <v>6774</v>
      </c>
      <c r="R35" s="39">
        <f t="shared" si="40"/>
        <v>1</v>
      </c>
      <c r="S35" s="1" t="str">
        <f>IF(ISNA(VLOOKUP(A35,Master!AR$60:BD$107,10,FALSE)),"",VLOOKUP(A35,Master!AR$60:BD$107,10,FALSE))</f>
        <v>NO</v>
      </c>
      <c r="T35" s="64"/>
      <c r="U35" s="64"/>
      <c r="V35" s="65" t="str">
        <f>IF(ISNA(VLOOKUP(A35,Master!AR$60:BD$107,11,FALSE)),"",VLOOKUP(A35,Master!AR$60:BD$107,11,FALSE))</f>
        <v>NO</v>
      </c>
      <c r="W35" s="65" t="str">
        <f>IF(ISNA(VLOOKUP(A35,Master!AR$60:BD$107,9,FALSE)),"",VLOOKUP(A35,Master!AR$60:BD$107,9,FALSE))</f>
        <v>FEMALE</v>
      </c>
      <c r="X35" s="66">
        <f t="shared" si="55"/>
        <v>0</v>
      </c>
      <c r="Y35" s="66">
        <f t="shared" si="56"/>
        <v>0</v>
      </c>
      <c r="Z35" s="66">
        <f t="shared" si="57"/>
        <v>0</v>
      </c>
      <c r="AA35" s="66">
        <f t="shared" si="58"/>
        <v>0</v>
      </c>
      <c r="AB35" s="66">
        <f t="shared" si="59"/>
        <v>0</v>
      </c>
      <c r="AC35" s="66">
        <f t="shared" si="60"/>
        <v>0</v>
      </c>
      <c r="AD35" s="67">
        <f t="shared" si="88"/>
        <v>39900</v>
      </c>
      <c r="AE35" s="67">
        <f t="shared" si="89"/>
        <v>0</v>
      </c>
      <c r="AF35" s="67">
        <f t="shared" si="90"/>
        <v>502800</v>
      </c>
      <c r="AG35" s="67">
        <f t="shared" si="91"/>
        <v>0</v>
      </c>
      <c r="AH35" s="67">
        <f t="shared" si="92"/>
        <v>0</v>
      </c>
      <c r="AI35" s="65">
        <f t="shared" si="93"/>
        <v>0</v>
      </c>
      <c r="AJ35" s="65">
        <v>0</v>
      </c>
      <c r="AK35" s="66">
        <v>0</v>
      </c>
      <c r="AL35" s="65">
        <f t="shared" si="94"/>
        <v>0</v>
      </c>
      <c r="AM35" s="66">
        <f t="shared" si="61"/>
        <v>0</v>
      </c>
      <c r="AN35" s="65">
        <f t="shared" si="48"/>
        <v>26304</v>
      </c>
      <c r="AO35" s="65">
        <f t="shared" si="62"/>
        <v>0</v>
      </c>
      <c r="AP35" s="65">
        <f t="shared" si="63"/>
        <v>0</v>
      </c>
      <c r="AQ35" s="65">
        <f t="shared" si="64"/>
        <v>0</v>
      </c>
      <c r="AR35" s="67">
        <f t="shared" si="65"/>
        <v>529104</v>
      </c>
      <c r="AS35" s="67">
        <f t="shared" si="66"/>
        <v>529104</v>
      </c>
      <c r="AT35" s="65"/>
      <c r="AU35" s="65"/>
      <c r="AV35" s="67">
        <f t="shared" si="95"/>
        <v>529104</v>
      </c>
      <c r="AW35" s="67">
        <f t="shared" si="67"/>
        <v>0</v>
      </c>
      <c r="AX35" s="67">
        <f t="shared" si="68"/>
        <v>488400</v>
      </c>
      <c r="AY35" s="67">
        <f t="shared" si="69"/>
        <v>0</v>
      </c>
      <c r="AZ35" s="67">
        <f t="shared" si="70"/>
        <v>0</v>
      </c>
      <c r="BA35" s="65">
        <f t="shared" si="96"/>
        <v>0</v>
      </c>
      <c r="BB35" s="65">
        <f t="shared" si="71"/>
        <v>0</v>
      </c>
      <c r="BC35" s="66">
        <v>0</v>
      </c>
      <c r="BD35" s="65">
        <f t="shared" si="97"/>
        <v>0</v>
      </c>
      <c r="BE35" s="66">
        <f t="shared" si="72"/>
        <v>0</v>
      </c>
      <c r="BF35" s="65">
        <f t="shared" si="49"/>
        <v>25536</v>
      </c>
      <c r="BG35" s="65">
        <f t="shared" si="73"/>
        <v>0</v>
      </c>
      <c r="BH35" s="65">
        <f t="shared" si="74"/>
        <v>0</v>
      </c>
      <c r="BI35" s="65">
        <f t="shared" si="75"/>
        <v>0</v>
      </c>
      <c r="BJ35" s="67">
        <f t="shared" si="98"/>
        <v>513936</v>
      </c>
      <c r="BK35" s="67">
        <f t="shared" si="99"/>
        <v>513936</v>
      </c>
      <c r="BL35" s="65"/>
      <c r="BM35" s="65"/>
      <c r="BN35" s="67">
        <f t="shared" si="100"/>
        <v>513936</v>
      </c>
      <c r="BO35" s="61">
        <f t="shared" si="76"/>
        <v>0</v>
      </c>
      <c r="BP35" s="61">
        <f t="shared" si="77"/>
        <v>1</v>
      </c>
      <c r="BQ35" s="61">
        <f t="shared" si="78"/>
        <v>0</v>
      </c>
      <c r="BR35" s="61">
        <f t="shared" si="79"/>
        <v>0</v>
      </c>
      <c r="BS35" s="61">
        <f t="shared" si="50"/>
        <v>0</v>
      </c>
      <c r="BT35" s="61">
        <f t="shared" si="101"/>
        <v>0</v>
      </c>
      <c r="BU35" s="47">
        <f t="shared" si="80"/>
        <v>0</v>
      </c>
      <c r="BV35" s="68">
        <f t="shared" si="102"/>
        <v>1</v>
      </c>
      <c r="BW35" s="47">
        <f t="shared" si="52"/>
        <v>0</v>
      </c>
      <c r="BX35" s="47">
        <f t="shared" si="53"/>
        <v>0</v>
      </c>
      <c r="BY35" s="36">
        <f t="shared" si="81"/>
        <v>1</v>
      </c>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Y35" s="36"/>
    </row>
    <row r="36" spans="1:103" s="63" customFormat="1" ht="15.75">
      <c r="A36" s="103">
        <v>9</v>
      </c>
      <c r="B36" s="236" t="str">
        <f>IF(ISNA(VLOOKUP(A36,Master!AR$60:BD$107,3,FALSE)),"",VLOOKUP(A36,Master!AR$60:BD$107,3,FALSE))</f>
        <v>Jh lEirjkt</v>
      </c>
      <c r="C36" s="237" t="str">
        <f>IF(ISNA(VLOOKUP(A36,Master!AR$60:BD$107,7,FALSE)),"",VLOOKUP(A36,Master!AR$60:BD$107,7,FALSE))</f>
        <v>RJAJ199506021728</v>
      </c>
      <c r="D36" s="238">
        <f>IF(ISNA(VLOOKUP(A36,Master!AR$60:BD$107,8,FALSE)),"",VLOOKUP(A36,Master!AR$60:BD$107,8,FALSE))</f>
        <v>479404</v>
      </c>
      <c r="E36" s="243" t="str">
        <f>IF(ISNA(VLOOKUP(A36,Master!AR$60:BD$107,4,FALSE)),"",VLOOKUP(A36,Master!AR$60:BD$107,4,FALSE))</f>
        <v>TEACHER-III</v>
      </c>
      <c r="F36" s="102">
        <f>IF(ISNA(VLOOKUP(A36,Master!AR$60:BD$107,5,FALSE)),"",VLOOKUP(A36,Master!AR$60:BD$107,5,FALSE))</f>
        <v>10</v>
      </c>
      <c r="G36" s="241">
        <f>IF(ISNA(VLOOKUP(A36,Master!AR$60:BD$107,6,FALSE)),"",VLOOKUP(A36,Master!AR$60:BD$107,6,FALSE))</f>
        <v>41100</v>
      </c>
      <c r="H36" s="241">
        <f t="shared" si="82"/>
        <v>493200</v>
      </c>
      <c r="I36" s="242" t="str">
        <f t="shared" ca="1" si="83"/>
        <v>01.07.2022</v>
      </c>
      <c r="J36" s="241">
        <f t="shared" si="84"/>
        <v>9600</v>
      </c>
      <c r="K36" s="241">
        <f t="shared" si="85"/>
        <v>502800</v>
      </c>
      <c r="L36" s="241">
        <f t="shared" si="86"/>
        <v>488400</v>
      </c>
      <c r="M36" s="241" t="str">
        <f>IF(ISNA(VLOOKUP(A36,Master!AR$60:BD$107,12,FALSE)),"",VLOOKUP(A36,Master!AR$60:BD$107,12,FALSE))</f>
        <v>NON GAZETTED - REGULAR</v>
      </c>
      <c r="N36" s="136"/>
      <c r="O36" s="136"/>
      <c r="P36" s="136"/>
      <c r="Q36" s="136">
        <f t="shared" si="87"/>
        <v>6774</v>
      </c>
      <c r="R36" s="39">
        <f t="shared" ref="R36:R71" si="103">IF(E36&gt;0,1,0)</f>
        <v>1</v>
      </c>
      <c r="S36" s="1" t="str">
        <f>IF(ISNA(VLOOKUP(A36,Master!AR$60:BD$107,10,FALSE)),"",VLOOKUP(A36,Master!AR$60:BD$107,10,FALSE))</f>
        <v>NO</v>
      </c>
      <c r="T36" s="64"/>
      <c r="U36" s="64"/>
      <c r="V36" s="65" t="str">
        <f>IF(ISNA(VLOOKUP(A36,Master!AR$60:BD$107,11,FALSE)),"",VLOOKUP(A36,Master!AR$60:BD$107,11,FALSE))</f>
        <v>NO</v>
      </c>
      <c r="W36" s="65" t="str">
        <f>IF(ISNA(VLOOKUP(A36,Master!AR$60:BD$107,9,FALSE)),"",VLOOKUP(A36,Master!AR$60:BD$107,9,FALSE))</f>
        <v>MALE</v>
      </c>
      <c r="X36" s="66">
        <f t="shared" si="55"/>
        <v>0</v>
      </c>
      <c r="Y36" s="66">
        <f t="shared" si="56"/>
        <v>0</v>
      </c>
      <c r="Z36" s="66">
        <f t="shared" si="57"/>
        <v>0</v>
      </c>
      <c r="AA36" s="66">
        <f t="shared" si="58"/>
        <v>0</v>
      </c>
      <c r="AB36" s="66">
        <f t="shared" si="59"/>
        <v>0</v>
      </c>
      <c r="AC36" s="66">
        <f t="shared" si="60"/>
        <v>0</v>
      </c>
      <c r="AD36" s="67">
        <f t="shared" si="88"/>
        <v>39900</v>
      </c>
      <c r="AE36" s="67">
        <f t="shared" si="89"/>
        <v>0</v>
      </c>
      <c r="AF36" s="67">
        <f t="shared" si="90"/>
        <v>502800</v>
      </c>
      <c r="AG36" s="67">
        <f t="shared" si="91"/>
        <v>0</v>
      </c>
      <c r="AH36" s="67">
        <f t="shared" si="92"/>
        <v>0</v>
      </c>
      <c r="AI36" s="65">
        <f t="shared" si="93"/>
        <v>0</v>
      </c>
      <c r="AJ36" s="65">
        <v>0</v>
      </c>
      <c r="AK36" s="66">
        <v>0</v>
      </c>
      <c r="AL36" s="65">
        <f t="shared" si="94"/>
        <v>0</v>
      </c>
      <c r="AM36" s="66">
        <f t="shared" si="61"/>
        <v>0</v>
      </c>
      <c r="AN36" s="65">
        <f t="shared" si="48"/>
        <v>26304</v>
      </c>
      <c r="AO36" s="65">
        <f t="shared" si="62"/>
        <v>0</v>
      </c>
      <c r="AP36" s="65">
        <f t="shared" si="63"/>
        <v>0</v>
      </c>
      <c r="AQ36" s="65">
        <f t="shared" si="64"/>
        <v>0</v>
      </c>
      <c r="AR36" s="67">
        <f t="shared" si="65"/>
        <v>529104</v>
      </c>
      <c r="AS36" s="67">
        <f t="shared" si="66"/>
        <v>529104</v>
      </c>
      <c r="AT36" s="65"/>
      <c r="AU36" s="65"/>
      <c r="AV36" s="67">
        <f t="shared" si="95"/>
        <v>529104</v>
      </c>
      <c r="AW36" s="67">
        <f t="shared" si="67"/>
        <v>0</v>
      </c>
      <c r="AX36" s="67">
        <f t="shared" si="68"/>
        <v>488400</v>
      </c>
      <c r="AY36" s="67">
        <f t="shared" si="69"/>
        <v>0</v>
      </c>
      <c r="AZ36" s="67">
        <f t="shared" si="70"/>
        <v>0</v>
      </c>
      <c r="BA36" s="65">
        <f t="shared" si="96"/>
        <v>0</v>
      </c>
      <c r="BB36" s="65">
        <f t="shared" si="71"/>
        <v>0</v>
      </c>
      <c r="BC36" s="66">
        <v>0</v>
      </c>
      <c r="BD36" s="65">
        <f t="shared" si="97"/>
        <v>0</v>
      </c>
      <c r="BE36" s="66">
        <f t="shared" si="72"/>
        <v>0</v>
      </c>
      <c r="BF36" s="65">
        <f t="shared" si="49"/>
        <v>25536</v>
      </c>
      <c r="BG36" s="65">
        <f t="shared" si="73"/>
        <v>0</v>
      </c>
      <c r="BH36" s="65">
        <f t="shared" si="74"/>
        <v>0</v>
      </c>
      <c r="BI36" s="65">
        <f t="shared" si="75"/>
        <v>0</v>
      </c>
      <c r="BJ36" s="67">
        <f t="shared" si="98"/>
        <v>513936</v>
      </c>
      <c r="BK36" s="67">
        <f t="shared" si="99"/>
        <v>513936</v>
      </c>
      <c r="BL36" s="65"/>
      <c r="BM36" s="65"/>
      <c r="BN36" s="67">
        <f t="shared" si="100"/>
        <v>513936</v>
      </c>
      <c r="BO36" s="61">
        <f t="shared" si="76"/>
        <v>0</v>
      </c>
      <c r="BP36" s="61">
        <f t="shared" si="77"/>
        <v>1</v>
      </c>
      <c r="BQ36" s="61">
        <f t="shared" si="78"/>
        <v>0</v>
      </c>
      <c r="BR36" s="61">
        <f t="shared" si="79"/>
        <v>0</v>
      </c>
      <c r="BS36" s="61">
        <f t="shared" si="50"/>
        <v>0</v>
      </c>
      <c r="BT36" s="61">
        <f t="shared" si="101"/>
        <v>0</v>
      </c>
      <c r="BU36" s="47">
        <f t="shared" si="80"/>
        <v>0</v>
      </c>
      <c r="BV36" s="68">
        <f t="shared" si="102"/>
        <v>1</v>
      </c>
      <c r="BW36" s="47">
        <f t="shared" si="52"/>
        <v>0</v>
      </c>
      <c r="BX36" s="47">
        <f t="shared" si="53"/>
        <v>0</v>
      </c>
      <c r="BY36" s="36">
        <f t="shared" si="81"/>
        <v>1</v>
      </c>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Y36" s="36"/>
    </row>
    <row r="37" spans="1:103" s="63" customFormat="1" ht="15.75">
      <c r="A37" s="103">
        <v>10</v>
      </c>
      <c r="B37" s="236" t="str">
        <f>IF(ISNA(VLOOKUP(A37,Master!AR$60:BD$107,3,FALSE)),"",VLOOKUP(A37,Master!AR$60:BD$107,3,FALSE))</f>
        <v>Jh eukst ikpksjh</v>
      </c>
      <c r="C37" s="237" t="str">
        <f>IF(ISNA(VLOOKUP(A37,Master!AR$60:BD$107,7,FALSE)),"",VLOOKUP(A37,Master!AR$60:BD$107,7,FALSE))</f>
        <v>RJAJ199506021728</v>
      </c>
      <c r="D37" s="238">
        <f>IF(ISNA(VLOOKUP(A37,Master!AR$60:BD$107,8,FALSE)),"",VLOOKUP(A37,Master!AR$60:BD$107,8,FALSE))</f>
        <v>111002730880</v>
      </c>
      <c r="E37" s="243" t="str">
        <f>IF(ISNA(VLOOKUP(A37,Master!AR$60:BD$107,4,FALSE)),"",VLOOKUP(A37,Master!AR$60:BD$107,4,FALSE))</f>
        <v>TEACHER-III</v>
      </c>
      <c r="F37" s="102">
        <f>IF(ISNA(VLOOKUP(A37,Master!AR$60:BD$107,5,FALSE)),"",VLOOKUP(A37,Master!AR$60:BD$107,5,FALSE))</f>
        <v>10</v>
      </c>
      <c r="G37" s="241">
        <f>IF(ISNA(VLOOKUP(A37,Master!AR$60:BD$107,6,FALSE)),"",VLOOKUP(A37,Master!AR$60:BD$107,6,FALSE))</f>
        <v>41100</v>
      </c>
      <c r="H37" s="241">
        <f t="shared" si="82"/>
        <v>493200</v>
      </c>
      <c r="I37" s="242" t="str">
        <f t="shared" ca="1" si="83"/>
        <v>01.07.2022</v>
      </c>
      <c r="J37" s="241">
        <f t="shared" si="84"/>
        <v>9600</v>
      </c>
      <c r="K37" s="241">
        <f t="shared" si="85"/>
        <v>502800</v>
      </c>
      <c r="L37" s="241">
        <f t="shared" si="86"/>
        <v>488400</v>
      </c>
      <c r="M37" s="241" t="str">
        <f>IF(ISNA(VLOOKUP(A37,Master!AR$60:BD$107,12,FALSE)),"",VLOOKUP(A37,Master!AR$60:BD$107,12,FALSE))</f>
        <v>NON GAZETTED - REGULAR</v>
      </c>
      <c r="N37" s="136"/>
      <c r="O37" s="136"/>
      <c r="P37" s="136"/>
      <c r="Q37" s="136">
        <f t="shared" si="87"/>
        <v>6774</v>
      </c>
      <c r="R37" s="39">
        <f t="shared" si="103"/>
        <v>1</v>
      </c>
      <c r="S37" s="1" t="str">
        <f>IF(ISNA(VLOOKUP(A37,Master!AR$60:BD$107,10,FALSE)),"",VLOOKUP(A37,Master!AR$60:BD$107,10,FALSE))</f>
        <v>NO</v>
      </c>
      <c r="T37" s="64"/>
      <c r="U37" s="64"/>
      <c r="V37" s="65" t="str">
        <f>IF(ISNA(VLOOKUP(A37,Master!AR$60:BD$107,11,FALSE)),"",VLOOKUP(A37,Master!AR$60:BD$107,11,FALSE))</f>
        <v>NO</v>
      </c>
      <c r="W37" s="65" t="str">
        <f>IF(ISNA(VLOOKUP(A37,Master!AR$60:BD$107,9,FALSE)),"",VLOOKUP(A37,Master!AR$60:BD$107,9,FALSE))</f>
        <v>MALE</v>
      </c>
      <c r="X37" s="66">
        <f t="shared" si="55"/>
        <v>0</v>
      </c>
      <c r="Y37" s="66">
        <f t="shared" si="56"/>
        <v>0</v>
      </c>
      <c r="Z37" s="66">
        <f t="shared" si="57"/>
        <v>0</v>
      </c>
      <c r="AA37" s="66">
        <f t="shared" si="58"/>
        <v>0</v>
      </c>
      <c r="AB37" s="66">
        <f t="shared" si="59"/>
        <v>0</v>
      </c>
      <c r="AC37" s="66">
        <f t="shared" si="60"/>
        <v>0</v>
      </c>
      <c r="AD37" s="67">
        <f t="shared" si="88"/>
        <v>39900</v>
      </c>
      <c r="AE37" s="67">
        <f t="shared" si="89"/>
        <v>0</v>
      </c>
      <c r="AF37" s="67">
        <f t="shared" si="90"/>
        <v>502800</v>
      </c>
      <c r="AG37" s="67">
        <f t="shared" si="91"/>
        <v>0</v>
      </c>
      <c r="AH37" s="67">
        <f t="shared" si="92"/>
        <v>0</v>
      </c>
      <c r="AI37" s="65">
        <f t="shared" si="93"/>
        <v>0</v>
      </c>
      <c r="AJ37" s="65">
        <v>0</v>
      </c>
      <c r="AK37" s="66">
        <v>0</v>
      </c>
      <c r="AL37" s="65">
        <f t="shared" si="94"/>
        <v>0</v>
      </c>
      <c r="AM37" s="66">
        <f t="shared" si="61"/>
        <v>0</v>
      </c>
      <c r="AN37" s="65">
        <f t="shared" si="48"/>
        <v>26304</v>
      </c>
      <c r="AO37" s="65">
        <f t="shared" si="62"/>
        <v>0</v>
      </c>
      <c r="AP37" s="65">
        <f t="shared" si="63"/>
        <v>0</v>
      </c>
      <c r="AQ37" s="65">
        <f t="shared" si="64"/>
        <v>0</v>
      </c>
      <c r="AR37" s="67">
        <f t="shared" si="65"/>
        <v>529104</v>
      </c>
      <c r="AS37" s="67">
        <f t="shared" si="66"/>
        <v>529104</v>
      </c>
      <c r="AT37" s="65"/>
      <c r="AU37" s="65"/>
      <c r="AV37" s="67">
        <f t="shared" si="95"/>
        <v>529104</v>
      </c>
      <c r="AW37" s="67">
        <f t="shared" si="67"/>
        <v>0</v>
      </c>
      <c r="AX37" s="67">
        <f t="shared" si="68"/>
        <v>488400</v>
      </c>
      <c r="AY37" s="67">
        <f t="shared" si="69"/>
        <v>0</v>
      </c>
      <c r="AZ37" s="67">
        <f t="shared" si="70"/>
        <v>0</v>
      </c>
      <c r="BA37" s="65">
        <f t="shared" si="96"/>
        <v>0</v>
      </c>
      <c r="BB37" s="65">
        <f t="shared" si="71"/>
        <v>0</v>
      </c>
      <c r="BC37" s="66">
        <v>0</v>
      </c>
      <c r="BD37" s="65">
        <f t="shared" si="97"/>
        <v>0</v>
      </c>
      <c r="BE37" s="66">
        <f t="shared" si="72"/>
        <v>0</v>
      </c>
      <c r="BF37" s="65">
        <f t="shared" si="49"/>
        <v>25536</v>
      </c>
      <c r="BG37" s="65">
        <f t="shared" si="73"/>
        <v>0</v>
      </c>
      <c r="BH37" s="65">
        <f t="shared" si="74"/>
        <v>0</v>
      </c>
      <c r="BI37" s="65">
        <f t="shared" si="75"/>
        <v>0</v>
      </c>
      <c r="BJ37" s="67">
        <f t="shared" si="98"/>
        <v>513936</v>
      </c>
      <c r="BK37" s="67">
        <f t="shared" si="99"/>
        <v>513936</v>
      </c>
      <c r="BL37" s="65"/>
      <c r="BM37" s="65"/>
      <c r="BN37" s="67">
        <f t="shared" si="100"/>
        <v>513936</v>
      </c>
      <c r="BO37" s="61">
        <f t="shared" si="76"/>
        <v>0</v>
      </c>
      <c r="BP37" s="61">
        <f t="shared" si="77"/>
        <v>1</v>
      </c>
      <c r="BQ37" s="61">
        <f t="shared" si="78"/>
        <v>0</v>
      </c>
      <c r="BR37" s="61">
        <f t="shared" si="79"/>
        <v>0</v>
      </c>
      <c r="BS37" s="61">
        <f t="shared" si="50"/>
        <v>0</v>
      </c>
      <c r="BT37" s="61">
        <f t="shared" si="101"/>
        <v>0</v>
      </c>
      <c r="BU37" s="47">
        <f t="shared" si="80"/>
        <v>0</v>
      </c>
      <c r="BV37" s="68">
        <f t="shared" si="102"/>
        <v>1</v>
      </c>
      <c r="BW37" s="47">
        <f t="shared" si="52"/>
        <v>0</v>
      </c>
      <c r="BX37" s="47">
        <f t="shared" si="53"/>
        <v>0</v>
      </c>
      <c r="BY37" s="36">
        <f t="shared" si="81"/>
        <v>1</v>
      </c>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Y37" s="36"/>
    </row>
    <row r="38" spans="1:103" s="63" customFormat="1" ht="15.75">
      <c r="A38" s="103">
        <v>11</v>
      </c>
      <c r="B38" s="236" t="str">
        <f>IF(ISNA(VLOOKUP(A38,Master!AR$60:BD$107,3,FALSE)),"",VLOOKUP(A38,Master!AR$60:BD$107,3,FALSE))</f>
        <v>Jh iznhiflag</v>
      </c>
      <c r="C38" s="237" t="str">
        <f>IF(ISNA(VLOOKUP(A38,Master!AR$60:BD$107,7,FALSE)),"",VLOOKUP(A38,Master!AR$60:BD$107,7,FALSE))</f>
        <v>RJAJ199506021728</v>
      </c>
      <c r="D38" s="238">
        <f>IF(ISNA(VLOOKUP(A38,Master!AR$60:BD$107,8,FALSE)),"",VLOOKUP(A38,Master!AR$60:BD$107,8,FALSE))</f>
        <v>1057886</v>
      </c>
      <c r="E38" s="243" t="str">
        <f>IF(ISNA(VLOOKUP(A38,Master!AR$60:BD$107,4,FALSE)),"",VLOOKUP(A38,Master!AR$60:BD$107,4,FALSE))</f>
        <v>TEACHER-III</v>
      </c>
      <c r="F38" s="102">
        <f>IF(ISNA(VLOOKUP(A38,Master!AR$60:BD$107,5,FALSE)),"",VLOOKUP(A38,Master!AR$60:BD$107,5,FALSE))</f>
        <v>10</v>
      </c>
      <c r="G38" s="241">
        <f>IF(ISNA(VLOOKUP(A38,Master!AR$60:BD$107,6,FALSE)),"",VLOOKUP(A38,Master!AR$60:BD$107,6,FALSE))</f>
        <v>41100</v>
      </c>
      <c r="H38" s="241">
        <f t="shared" si="82"/>
        <v>493200</v>
      </c>
      <c r="I38" s="242" t="str">
        <f t="shared" ca="1" si="83"/>
        <v>01.07.2022</v>
      </c>
      <c r="J38" s="241">
        <f t="shared" si="84"/>
        <v>9600</v>
      </c>
      <c r="K38" s="241">
        <f t="shared" si="85"/>
        <v>502800</v>
      </c>
      <c r="L38" s="241">
        <f t="shared" si="86"/>
        <v>488400</v>
      </c>
      <c r="M38" s="241" t="str">
        <f>IF(ISNA(VLOOKUP(A38,Master!AR$60:BD$107,12,FALSE)),"",VLOOKUP(A38,Master!AR$60:BD$107,12,FALSE))</f>
        <v>NON GAZETTED - REGULAR</v>
      </c>
      <c r="N38" s="136"/>
      <c r="O38" s="136"/>
      <c r="P38" s="136"/>
      <c r="Q38" s="136">
        <f t="shared" si="87"/>
        <v>6774</v>
      </c>
      <c r="R38" s="39">
        <f t="shared" si="103"/>
        <v>1</v>
      </c>
      <c r="S38" s="1" t="str">
        <f>IF(ISNA(VLOOKUP(A38,Master!AR$60:BD$107,10,FALSE)),"",VLOOKUP(A38,Master!AR$60:BD$107,10,FALSE))</f>
        <v>NO</v>
      </c>
      <c r="T38" s="64"/>
      <c r="U38" s="64"/>
      <c r="V38" s="65" t="str">
        <f>IF(ISNA(VLOOKUP(A38,Master!AR$60:BD$107,11,FALSE)),"",VLOOKUP(A38,Master!AR$60:BD$107,11,FALSE))</f>
        <v>NO</v>
      </c>
      <c r="W38" s="65" t="str">
        <f>IF(ISNA(VLOOKUP(A38,Master!AR$60:BD$107,9,FALSE)),"",VLOOKUP(A38,Master!AR$60:BD$107,9,FALSE))</f>
        <v>MALE</v>
      </c>
      <c r="X38" s="66">
        <f t="shared" si="55"/>
        <v>0</v>
      </c>
      <c r="Y38" s="66">
        <f t="shared" si="56"/>
        <v>0</v>
      </c>
      <c r="Z38" s="66">
        <f t="shared" si="57"/>
        <v>0</v>
      </c>
      <c r="AA38" s="66">
        <f t="shared" si="58"/>
        <v>0</v>
      </c>
      <c r="AB38" s="66">
        <f t="shared" si="59"/>
        <v>0</v>
      </c>
      <c r="AC38" s="66">
        <f t="shared" si="60"/>
        <v>0</v>
      </c>
      <c r="AD38" s="67">
        <f t="shared" si="88"/>
        <v>39900</v>
      </c>
      <c r="AE38" s="67">
        <f t="shared" si="89"/>
        <v>0</v>
      </c>
      <c r="AF38" s="67">
        <f t="shared" si="90"/>
        <v>502800</v>
      </c>
      <c r="AG38" s="67">
        <f t="shared" si="91"/>
        <v>0</v>
      </c>
      <c r="AH38" s="67">
        <f t="shared" si="92"/>
        <v>0</v>
      </c>
      <c r="AI38" s="65">
        <f t="shared" si="93"/>
        <v>0</v>
      </c>
      <c r="AJ38" s="65">
        <v>0</v>
      </c>
      <c r="AK38" s="66">
        <v>0</v>
      </c>
      <c r="AL38" s="65">
        <f t="shared" si="94"/>
        <v>0</v>
      </c>
      <c r="AM38" s="66">
        <f t="shared" si="61"/>
        <v>0</v>
      </c>
      <c r="AN38" s="65">
        <f t="shared" si="48"/>
        <v>26304</v>
      </c>
      <c r="AO38" s="65">
        <f t="shared" si="62"/>
        <v>0</v>
      </c>
      <c r="AP38" s="65">
        <f t="shared" si="63"/>
        <v>0</v>
      </c>
      <c r="AQ38" s="65">
        <f t="shared" si="64"/>
        <v>0</v>
      </c>
      <c r="AR38" s="67">
        <f t="shared" si="65"/>
        <v>529104</v>
      </c>
      <c r="AS38" s="67">
        <f t="shared" si="66"/>
        <v>529104</v>
      </c>
      <c r="AT38" s="65"/>
      <c r="AU38" s="65"/>
      <c r="AV38" s="67">
        <f t="shared" si="95"/>
        <v>529104</v>
      </c>
      <c r="AW38" s="67">
        <f t="shared" si="67"/>
        <v>0</v>
      </c>
      <c r="AX38" s="67">
        <f t="shared" si="68"/>
        <v>488400</v>
      </c>
      <c r="AY38" s="67">
        <f t="shared" si="69"/>
        <v>0</v>
      </c>
      <c r="AZ38" s="67">
        <f t="shared" si="70"/>
        <v>0</v>
      </c>
      <c r="BA38" s="65">
        <f t="shared" si="96"/>
        <v>0</v>
      </c>
      <c r="BB38" s="65">
        <f t="shared" si="71"/>
        <v>0</v>
      </c>
      <c r="BC38" s="66">
        <v>0</v>
      </c>
      <c r="BD38" s="65">
        <f t="shared" si="97"/>
        <v>0</v>
      </c>
      <c r="BE38" s="66">
        <f t="shared" si="72"/>
        <v>0</v>
      </c>
      <c r="BF38" s="65">
        <f t="shared" si="49"/>
        <v>25536</v>
      </c>
      <c r="BG38" s="65">
        <f t="shared" si="73"/>
        <v>0</v>
      </c>
      <c r="BH38" s="65">
        <f t="shared" si="74"/>
        <v>0</v>
      </c>
      <c r="BI38" s="65">
        <f t="shared" si="75"/>
        <v>0</v>
      </c>
      <c r="BJ38" s="67">
        <f t="shared" si="98"/>
        <v>513936</v>
      </c>
      <c r="BK38" s="67">
        <f t="shared" si="99"/>
        <v>513936</v>
      </c>
      <c r="BL38" s="65"/>
      <c r="BM38" s="65"/>
      <c r="BN38" s="67">
        <f t="shared" si="100"/>
        <v>513936</v>
      </c>
      <c r="BO38" s="61">
        <f t="shared" si="76"/>
        <v>0</v>
      </c>
      <c r="BP38" s="61">
        <f t="shared" si="77"/>
        <v>1</v>
      </c>
      <c r="BQ38" s="61">
        <f t="shared" si="78"/>
        <v>0</v>
      </c>
      <c r="BR38" s="61">
        <f t="shared" si="79"/>
        <v>0</v>
      </c>
      <c r="BS38" s="61">
        <f t="shared" si="50"/>
        <v>0</v>
      </c>
      <c r="BT38" s="61">
        <f t="shared" si="101"/>
        <v>0</v>
      </c>
      <c r="BU38" s="47">
        <f t="shared" si="80"/>
        <v>0</v>
      </c>
      <c r="BV38" s="68">
        <f t="shared" si="102"/>
        <v>1</v>
      </c>
      <c r="BW38" s="47">
        <f t="shared" si="52"/>
        <v>0</v>
      </c>
      <c r="BX38" s="47">
        <f t="shared" si="53"/>
        <v>0</v>
      </c>
      <c r="BY38" s="36">
        <f t="shared" si="81"/>
        <v>1</v>
      </c>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Y38" s="36"/>
    </row>
    <row r="39" spans="1:103" s="63" customFormat="1" ht="15.75">
      <c r="A39" s="103">
        <v>12</v>
      </c>
      <c r="B39" s="236" t="str">
        <f>IF(ISNA(VLOOKUP(A39,Master!AR$60:BD$107,3,FALSE)),"",VLOOKUP(A39,Master!AR$60:BD$107,3,FALSE))</f>
        <v>Jh vfHkeU;q flag</v>
      </c>
      <c r="C39" s="237" t="str">
        <f>IF(ISNA(VLOOKUP(A39,Master!AR$60:BD$107,7,FALSE)),"",VLOOKUP(A39,Master!AR$60:BD$107,7,FALSE))</f>
        <v>RJAJ199506021728</v>
      </c>
      <c r="D39" s="238">
        <f>IF(ISNA(VLOOKUP(A39,Master!AR$60:BD$107,8,FALSE)),"",VLOOKUP(A39,Master!AR$60:BD$107,8,FALSE))</f>
        <v>1057886</v>
      </c>
      <c r="E39" s="243" t="str">
        <f>IF(ISNA(VLOOKUP(A39,Master!AR$60:BD$107,4,FALSE)),"",VLOOKUP(A39,Master!AR$60:BD$107,4,FALSE))</f>
        <v>TEACHER-III</v>
      </c>
      <c r="F39" s="102">
        <f>IF(ISNA(VLOOKUP(A39,Master!AR$60:BD$107,5,FALSE)),"",VLOOKUP(A39,Master!AR$60:BD$107,5,FALSE))</f>
        <v>10</v>
      </c>
      <c r="G39" s="241">
        <f>IF(ISNA(VLOOKUP(A39,Master!AR$60:BD$107,6,FALSE)),"",VLOOKUP(A39,Master!AR$60:BD$107,6,FALSE))</f>
        <v>41100</v>
      </c>
      <c r="H39" s="241">
        <f t="shared" si="82"/>
        <v>493200</v>
      </c>
      <c r="I39" s="242" t="str">
        <f t="shared" ca="1" si="83"/>
        <v>01.07.2022</v>
      </c>
      <c r="J39" s="241">
        <f t="shared" si="84"/>
        <v>9600</v>
      </c>
      <c r="K39" s="241">
        <f t="shared" si="85"/>
        <v>502800</v>
      </c>
      <c r="L39" s="241">
        <f t="shared" si="86"/>
        <v>488400</v>
      </c>
      <c r="M39" s="241" t="str">
        <f>IF(ISNA(VLOOKUP(A39,Master!AR$60:BD$107,12,FALSE)),"",VLOOKUP(A39,Master!AR$60:BD$107,12,FALSE))</f>
        <v>NON GAZETTED - REGULAR</v>
      </c>
      <c r="N39" s="136"/>
      <c r="O39" s="136"/>
      <c r="P39" s="136"/>
      <c r="Q39" s="136">
        <f t="shared" si="87"/>
        <v>6774</v>
      </c>
      <c r="R39" s="39">
        <f t="shared" si="103"/>
        <v>1</v>
      </c>
      <c r="S39" s="1" t="str">
        <f>IF(ISNA(VLOOKUP(A39,Master!AR$60:BD$107,10,FALSE)),"",VLOOKUP(A39,Master!AR$60:BD$107,10,FALSE))</f>
        <v>NO</v>
      </c>
      <c r="T39" s="64"/>
      <c r="U39" s="64"/>
      <c r="V39" s="65" t="str">
        <f>IF(ISNA(VLOOKUP(A39,Master!AR$60:BD$107,11,FALSE)),"",VLOOKUP(A39,Master!AR$60:BD$107,11,FALSE))</f>
        <v>NO</v>
      </c>
      <c r="W39" s="65" t="str">
        <f>IF(ISNA(VLOOKUP(A39,Master!AR$60:BD$107,9,FALSE)),"",VLOOKUP(A39,Master!AR$60:BD$107,9,FALSE))</f>
        <v>MALE</v>
      </c>
      <c r="X39" s="66">
        <f t="shared" si="55"/>
        <v>0</v>
      </c>
      <c r="Y39" s="66">
        <f t="shared" si="56"/>
        <v>0</v>
      </c>
      <c r="Z39" s="66">
        <f t="shared" si="57"/>
        <v>0</v>
      </c>
      <c r="AA39" s="66">
        <f t="shared" si="58"/>
        <v>0</v>
      </c>
      <c r="AB39" s="66">
        <f t="shared" si="59"/>
        <v>0</v>
      </c>
      <c r="AC39" s="66">
        <f t="shared" si="60"/>
        <v>0</v>
      </c>
      <c r="AD39" s="67">
        <f t="shared" si="88"/>
        <v>39900</v>
      </c>
      <c r="AE39" s="67">
        <f t="shared" si="89"/>
        <v>0</v>
      </c>
      <c r="AF39" s="67">
        <f t="shared" si="90"/>
        <v>502800</v>
      </c>
      <c r="AG39" s="67">
        <f t="shared" si="91"/>
        <v>0</v>
      </c>
      <c r="AH39" s="67">
        <f t="shared" si="92"/>
        <v>0</v>
      </c>
      <c r="AI39" s="65">
        <f t="shared" si="93"/>
        <v>0</v>
      </c>
      <c r="AJ39" s="65">
        <v>0</v>
      </c>
      <c r="AK39" s="66">
        <v>0</v>
      </c>
      <c r="AL39" s="65">
        <f t="shared" si="94"/>
        <v>0</v>
      </c>
      <c r="AM39" s="66">
        <f t="shared" si="61"/>
        <v>0</v>
      </c>
      <c r="AN39" s="65">
        <f t="shared" si="48"/>
        <v>26304</v>
      </c>
      <c r="AO39" s="65">
        <f t="shared" si="62"/>
        <v>0</v>
      </c>
      <c r="AP39" s="65">
        <f t="shared" si="63"/>
        <v>0</v>
      </c>
      <c r="AQ39" s="65">
        <f t="shared" si="64"/>
        <v>0</v>
      </c>
      <c r="AR39" s="67">
        <f t="shared" si="65"/>
        <v>529104</v>
      </c>
      <c r="AS39" s="67">
        <f t="shared" si="66"/>
        <v>529104</v>
      </c>
      <c r="AT39" s="65"/>
      <c r="AU39" s="65"/>
      <c r="AV39" s="67">
        <f t="shared" si="95"/>
        <v>529104</v>
      </c>
      <c r="AW39" s="67">
        <f t="shared" si="67"/>
        <v>0</v>
      </c>
      <c r="AX39" s="67">
        <f t="shared" si="68"/>
        <v>488400</v>
      </c>
      <c r="AY39" s="67">
        <f t="shared" si="69"/>
        <v>0</v>
      </c>
      <c r="AZ39" s="67">
        <f t="shared" si="70"/>
        <v>0</v>
      </c>
      <c r="BA39" s="65">
        <f t="shared" si="96"/>
        <v>0</v>
      </c>
      <c r="BB39" s="65">
        <f t="shared" si="71"/>
        <v>0</v>
      </c>
      <c r="BC39" s="66">
        <v>0</v>
      </c>
      <c r="BD39" s="65">
        <f t="shared" si="97"/>
        <v>0</v>
      </c>
      <c r="BE39" s="66">
        <f t="shared" si="72"/>
        <v>0</v>
      </c>
      <c r="BF39" s="65">
        <f t="shared" si="49"/>
        <v>25536</v>
      </c>
      <c r="BG39" s="65">
        <f t="shared" si="73"/>
        <v>0</v>
      </c>
      <c r="BH39" s="65">
        <f t="shared" si="74"/>
        <v>0</v>
      </c>
      <c r="BI39" s="65">
        <f t="shared" si="75"/>
        <v>0</v>
      </c>
      <c r="BJ39" s="67">
        <f t="shared" si="98"/>
        <v>513936</v>
      </c>
      <c r="BK39" s="67">
        <f t="shared" si="99"/>
        <v>513936</v>
      </c>
      <c r="BL39" s="65"/>
      <c r="BM39" s="65"/>
      <c r="BN39" s="67">
        <f t="shared" si="100"/>
        <v>513936</v>
      </c>
      <c r="BO39" s="61">
        <f t="shared" si="76"/>
        <v>0</v>
      </c>
      <c r="BP39" s="61">
        <f t="shared" si="77"/>
        <v>1</v>
      </c>
      <c r="BQ39" s="61">
        <f t="shared" si="78"/>
        <v>0</v>
      </c>
      <c r="BR39" s="61">
        <f t="shared" si="79"/>
        <v>0</v>
      </c>
      <c r="BS39" s="61">
        <f t="shared" si="50"/>
        <v>0</v>
      </c>
      <c r="BT39" s="61">
        <f t="shared" si="101"/>
        <v>0</v>
      </c>
      <c r="BU39" s="47">
        <f t="shared" si="80"/>
        <v>0</v>
      </c>
      <c r="BV39" s="68">
        <f t="shared" si="102"/>
        <v>1</v>
      </c>
      <c r="BW39" s="47">
        <f t="shared" si="52"/>
        <v>0</v>
      </c>
      <c r="BX39" s="47">
        <f t="shared" si="53"/>
        <v>0</v>
      </c>
      <c r="BY39" s="36">
        <f t="shared" si="81"/>
        <v>1</v>
      </c>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Y39" s="36"/>
    </row>
    <row r="40" spans="1:103" s="63" customFormat="1" ht="15.75">
      <c r="A40" s="103">
        <v>13</v>
      </c>
      <c r="B40" s="236" t="str">
        <f>IF(ISNA(VLOOKUP(A40,Master!AR$60:BD$107,3,FALSE)),"",VLOOKUP(A40,Master!AR$60:BD$107,3,FALSE))</f>
        <v>Jh iq"isUn toM+k</v>
      </c>
      <c r="C40" s="237" t="str">
        <f>IF(ISNA(VLOOKUP(A40,Master!AR$60:BD$107,7,FALSE)),"",VLOOKUP(A40,Master!AR$60:BD$107,7,FALSE))</f>
        <v>RJAJ199506021728</v>
      </c>
      <c r="D40" s="238">
        <f>IF(ISNA(VLOOKUP(A40,Master!AR$60:BD$107,8,FALSE)),"",VLOOKUP(A40,Master!AR$60:BD$107,8,FALSE))</f>
        <v>1057886</v>
      </c>
      <c r="E40" s="243" t="str">
        <f>IF(ISNA(VLOOKUP(A40,Master!AR$60:BD$107,4,FALSE)),"",VLOOKUP(A40,Master!AR$60:BD$107,4,FALSE))</f>
        <v>TEACHER-III</v>
      </c>
      <c r="F40" s="102">
        <f>IF(ISNA(VLOOKUP(A40,Master!AR$60:BD$107,5,FALSE)),"",VLOOKUP(A40,Master!AR$60:BD$107,5,FALSE))</f>
        <v>10</v>
      </c>
      <c r="G40" s="241">
        <f>IF(ISNA(VLOOKUP(A40,Master!AR$60:BD$107,6,FALSE)),"",VLOOKUP(A40,Master!AR$60:BD$107,6,FALSE))</f>
        <v>41100</v>
      </c>
      <c r="H40" s="241">
        <f t="shared" si="82"/>
        <v>493200</v>
      </c>
      <c r="I40" s="242" t="str">
        <f t="shared" ca="1" si="83"/>
        <v>01.07.2022</v>
      </c>
      <c r="J40" s="241">
        <f t="shared" si="84"/>
        <v>9600</v>
      </c>
      <c r="K40" s="241">
        <f t="shared" si="85"/>
        <v>502800</v>
      </c>
      <c r="L40" s="241">
        <f t="shared" si="86"/>
        <v>488400</v>
      </c>
      <c r="M40" s="241" t="str">
        <f>IF(ISNA(VLOOKUP(A40,Master!AR$60:BD$107,12,FALSE)),"",VLOOKUP(A40,Master!AR$60:BD$107,12,FALSE))</f>
        <v>NON GAZETTED - REGULAR</v>
      </c>
      <c r="N40" s="136"/>
      <c r="O40" s="136"/>
      <c r="P40" s="136"/>
      <c r="Q40" s="136">
        <f t="shared" si="87"/>
        <v>6774</v>
      </c>
      <c r="R40" s="39">
        <f t="shared" si="103"/>
        <v>1</v>
      </c>
      <c r="S40" s="1" t="str">
        <f>IF(ISNA(VLOOKUP(A40,Master!AR$60:BD$107,10,FALSE)),"",VLOOKUP(A40,Master!AR$60:BD$107,10,FALSE))</f>
        <v>NO</v>
      </c>
      <c r="T40" s="64"/>
      <c r="U40" s="64"/>
      <c r="V40" s="65" t="str">
        <f>IF(ISNA(VLOOKUP(A40,Master!AR$60:BD$107,11,FALSE)),"",VLOOKUP(A40,Master!AR$60:BD$107,11,FALSE))</f>
        <v>NO</v>
      </c>
      <c r="W40" s="65" t="str">
        <f>IF(ISNA(VLOOKUP(A40,Master!AR$60:BD$107,9,FALSE)),"",VLOOKUP(A40,Master!AR$60:BD$107,9,FALSE))</f>
        <v>MALE</v>
      </c>
      <c r="X40" s="66">
        <f t="shared" si="55"/>
        <v>0</v>
      </c>
      <c r="Y40" s="66">
        <f t="shared" si="56"/>
        <v>0</v>
      </c>
      <c r="Z40" s="66">
        <f t="shared" si="57"/>
        <v>0</v>
      </c>
      <c r="AA40" s="66">
        <f t="shared" si="58"/>
        <v>0</v>
      </c>
      <c r="AB40" s="66">
        <f t="shared" si="59"/>
        <v>0</v>
      </c>
      <c r="AC40" s="66">
        <f t="shared" si="60"/>
        <v>0</v>
      </c>
      <c r="AD40" s="67">
        <f t="shared" si="88"/>
        <v>39900</v>
      </c>
      <c r="AE40" s="67">
        <f t="shared" si="89"/>
        <v>0</v>
      </c>
      <c r="AF40" s="67">
        <f t="shared" si="90"/>
        <v>502800</v>
      </c>
      <c r="AG40" s="67">
        <f t="shared" si="91"/>
        <v>0</v>
      </c>
      <c r="AH40" s="67">
        <f t="shared" si="92"/>
        <v>0</v>
      </c>
      <c r="AI40" s="65">
        <f t="shared" si="93"/>
        <v>0</v>
      </c>
      <c r="AJ40" s="65">
        <v>0</v>
      </c>
      <c r="AK40" s="66">
        <v>0</v>
      </c>
      <c r="AL40" s="65">
        <f t="shared" si="94"/>
        <v>0</v>
      </c>
      <c r="AM40" s="66">
        <f t="shared" si="61"/>
        <v>0</v>
      </c>
      <c r="AN40" s="65">
        <f t="shared" si="48"/>
        <v>26304</v>
      </c>
      <c r="AO40" s="65">
        <f t="shared" si="62"/>
        <v>0</v>
      </c>
      <c r="AP40" s="65">
        <f t="shared" si="63"/>
        <v>0</v>
      </c>
      <c r="AQ40" s="65">
        <f t="shared" si="64"/>
        <v>0</v>
      </c>
      <c r="AR40" s="67">
        <f t="shared" si="65"/>
        <v>529104</v>
      </c>
      <c r="AS40" s="67">
        <f t="shared" si="66"/>
        <v>529104</v>
      </c>
      <c r="AT40" s="65"/>
      <c r="AU40" s="65"/>
      <c r="AV40" s="67">
        <f t="shared" si="95"/>
        <v>529104</v>
      </c>
      <c r="AW40" s="67">
        <f t="shared" si="67"/>
        <v>0</v>
      </c>
      <c r="AX40" s="67">
        <f t="shared" si="68"/>
        <v>488400</v>
      </c>
      <c r="AY40" s="67">
        <f t="shared" si="69"/>
        <v>0</v>
      </c>
      <c r="AZ40" s="67">
        <f t="shared" si="70"/>
        <v>0</v>
      </c>
      <c r="BA40" s="65">
        <f t="shared" si="96"/>
        <v>0</v>
      </c>
      <c r="BB40" s="65">
        <f t="shared" si="71"/>
        <v>0</v>
      </c>
      <c r="BC40" s="66">
        <v>0</v>
      </c>
      <c r="BD40" s="65">
        <f t="shared" si="97"/>
        <v>0</v>
      </c>
      <c r="BE40" s="66">
        <f t="shared" si="72"/>
        <v>0</v>
      </c>
      <c r="BF40" s="65">
        <f t="shared" si="49"/>
        <v>25536</v>
      </c>
      <c r="BG40" s="65">
        <f t="shared" si="73"/>
        <v>0</v>
      </c>
      <c r="BH40" s="65">
        <f t="shared" si="74"/>
        <v>0</v>
      </c>
      <c r="BI40" s="65">
        <f t="shared" si="75"/>
        <v>0</v>
      </c>
      <c r="BJ40" s="67">
        <f t="shared" si="98"/>
        <v>513936</v>
      </c>
      <c r="BK40" s="67">
        <f t="shared" si="99"/>
        <v>513936</v>
      </c>
      <c r="BL40" s="65"/>
      <c r="BM40" s="65"/>
      <c r="BN40" s="67">
        <f t="shared" si="100"/>
        <v>513936</v>
      </c>
      <c r="BO40" s="61">
        <f t="shared" si="76"/>
        <v>0</v>
      </c>
      <c r="BP40" s="61">
        <f t="shared" si="77"/>
        <v>1</v>
      </c>
      <c r="BQ40" s="61">
        <f t="shared" si="78"/>
        <v>0</v>
      </c>
      <c r="BR40" s="61">
        <f t="shared" si="79"/>
        <v>0</v>
      </c>
      <c r="BS40" s="61">
        <f t="shared" si="50"/>
        <v>0</v>
      </c>
      <c r="BT40" s="61">
        <f t="shared" si="101"/>
        <v>0</v>
      </c>
      <c r="BU40" s="47">
        <f t="shared" si="80"/>
        <v>0</v>
      </c>
      <c r="BV40" s="68">
        <f t="shared" si="102"/>
        <v>1</v>
      </c>
      <c r="BW40" s="47">
        <f t="shared" si="52"/>
        <v>0</v>
      </c>
      <c r="BX40" s="47">
        <f t="shared" si="53"/>
        <v>0</v>
      </c>
      <c r="BY40" s="36">
        <f t="shared" si="81"/>
        <v>1</v>
      </c>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Y40" s="36"/>
    </row>
    <row r="41" spans="1:103" s="63" customFormat="1" ht="15.75">
      <c r="A41" s="103">
        <v>14</v>
      </c>
      <c r="B41" s="236" t="str">
        <f>IF(ISNA(VLOOKUP(A41,Master!AR$60:BD$107,3,FALSE)),"",VLOOKUP(A41,Master!AR$60:BD$107,3,FALSE))</f>
        <v>Jh lq[kohjflag</v>
      </c>
      <c r="C41" s="237" t="str">
        <f>IF(ISNA(VLOOKUP(A41,Master!AR$60:BD$107,7,FALSE)),"",VLOOKUP(A41,Master!AR$60:BD$107,7,FALSE))</f>
        <v>RJAJ199506021728</v>
      </c>
      <c r="D41" s="238">
        <f>IF(ISNA(VLOOKUP(A41,Master!AR$60:BD$107,8,FALSE)),"",VLOOKUP(A41,Master!AR$60:BD$107,8,FALSE))</f>
        <v>1057886</v>
      </c>
      <c r="E41" s="243" t="str">
        <f>IF(ISNA(VLOOKUP(A41,Master!AR$60:BD$107,4,FALSE)),"",VLOOKUP(A41,Master!AR$60:BD$107,4,FALSE))</f>
        <v>TEACHER-III</v>
      </c>
      <c r="F41" s="102">
        <f>IF(ISNA(VLOOKUP(A41,Master!AR$60:BD$107,5,FALSE)),"",VLOOKUP(A41,Master!AR$60:BD$107,5,FALSE))</f>
        <v>10</v>
      </c>
      <c r="G41" s="241">
        <f>IF(ISNA(VLOOKUP(A41,Master!AR$60:BD$107,6,FALSE)),"",VLOOKUP(A41,Master!AR$60:BD$107,6,FALSE))</f>
        <v>34600</v>
      </c>
      <c r="H41" s="241">
        <f t="shared" si="82"/>
        <v>415200</v>
      </c>
      <c r="I41" s="242" t="str">
        <f t="shared" ca="1" si="83"/>
        <v>01.07.2022</v>
      </c>
      <c r="J41" s="241">
        <f t="shared" si="84"/>
        <v>8000</v>
      </c>
      <c r="K41" s="241">
        <f t="shared" si="85"/>
        <v>423200</v>
      </c>
      <c r="L41" s="241">
        <f t="shared" si="86"/>
        <v>411200</v>
      </c>
      <c r="M41" s="241" t="str">
        <f>IF(ISNA(VLOOKUP(A41,Master!AR$60:BD$107,12,FALSE)),"",VLOOKUP(A41,Master!AR$60:BD$107,12,FALSE))</f>
        <v>NON GAZETTED - REGULAR</v>
      </c>
      <c r="N41" s="136"/>
      <c r="O41" s="136"/>
      <c r="P41" s="136"/>
      <c r="Q41" s="136">
        <f t="shared" si="87"/>
        <v>6774</v>
      </c>
      <c r="R41" s="39">
        <f t="shared" si="103"/>
        <v>1</v>
      </c>
      <c r="S41" s="1" t="str">
        <f>IF(ISNA(VLOOKUP(A41,Master!AR$60:BD$107,10,FALSE)),"",VLOOKUP(A41,Master!AR$60:BD$107,10,FALSE))</f>
        <v>NO</v>
      </c>
      <c r="T41" s="64"/>
      <c r="U41" s="64"/>
      <c r="V41" s="65" t="str">
        <f>IF(ISNA(VLOOKUP(A41,Master!AR$60:BD$107,11,FALSE)),"",VLOOKUP(A41,Master!AR$60:BD$107,11,FALSE))</f>
        <v>NO</v>
      </c>
      <c r="W41" s="65" t="str">
        <f>IF(ISNA(VLOOKUP(A41,Master!AR$60:BD$107,9,FALSE)),"",VLOOKUP(A41,Master!AR$60:BD$107,9,FALSE))</f>
        <v>MALE</v>
      </c>
      <c r="X41" s="66">
        <f t="shared" si="55"/>
        <v>0</v>
      </c>
      <c r="Y41" s="66">
        <f t="shared" si="56"/>
        <v>0</v>
      </c>
      <c r="Z41" s="66">
        <f t="shared" si="57"/>
        <v>0</v>
      </c>
      <c r="AA41" s="66">
        <f t="shared" si="58"/>
        <v>0</v>
      </c>
      <c r="AB41" s="66">
        <f t="shared" si="59"/>
        <v>0</v>
      </c>
      <c r="AC41" s="66">
        <f t="shared" si="60"/>
        <v>0</v>
      </c>
      <c r="AD41" s="67">
        <f t="shared" si="88"/>
        <v>33600</v>
      </c>
      <c r="AE41" s="67">
        <f t="shared" si="89"/>
        <v>0</v>
      </c>
      <c r="AF41" s="67">
        <f t="shared" si="90"/>
        <v>423200</v>
      </c>
      <c r="AG41" s="67">
        <f t="shared" si="91"/>
        <v>0</v>
      </c>
      <c r="AH41" s="67">
        <f t="shared" si="92"/>
        <v>0</v>
      </c>
      <c r="AI41" s="65">
        <f t="shared" si="93"/>
        <v>0</v>
      </c>
      <c r="AJ41" s="65">
        <v>0</v>
      </c>
      <c r="AK41" s="66">
        <v>0</v>
      </c>
      <c r="AL41" s="65">
        <f t="shared" si="94"/>
        <v>0</v>
      </c>
      <c r="AM41" s="66">
        <f t="shared" si="61"/>
        <v>0</v>
      </c>
      <c r="AN41" s="65">
        <f t="shared" si="48"/>
        <v>22144</v>
      </c>
      <c r="AO41" s="65">
        <f t="shared" si="62"/>
        <v>0</v>
      </c>
      <c r="AP41" s="65">
        <f t="shared" si="63"/>
        <v>0</v>
      </c>
      <c r="AQ41" s="65">
        <f t="shared" si="64"/>
        <v>0</v>
      </c>
      <c r="AR41" s="67">
        <f t="shared" si="65"/>
        <v>445344</v>
      </c>
      <c r="AS41" s="67">
        <f t="shared" si="66"/>
        <v>445344</v>
      </c>
      <c r="AT41" s="65"/>
      <c r="AU41" s="65"/>
      <c r="AV41" s="67">
        <f t="shared" si="95"/>
        <v>445344</v>
      </c>
      <c r="AW41" s="67">
        <f t="shared" si="67"/>
        <v>0</v>
      </c>
      <c r="AX41" s="67">
        <f t="shared" si="68"/>
        <v>411200</v>
      </c>
      <c r="AY41" s="67">
        <f t="shared" si="69"/>
        <v>0</v>
      </c>
      <c r="AZ41" s="67">
        <f t="shared" si="70"/>
        <v>0</v>
      </c>
      <c r="BA41" s="65">
        <f t="shared" si="96"/>
        <v>0</v>
      </c>
      <c r="BB41" s="65">
        <f t="shared" si="71"/>
        <v>0</v>
      </c>
      <c r="BC41" s="66">
        <v>0</v>
      </c>
      <c r="BD41" s="65">
        <f t="shared" si="97"/>
        <v>0</v>
      </c>
      <c r="BE41" s="66">
        <f t="shared" si="72"/>
        <v>0</v>
      </c>
      <c r="BF41" s="65">
        <f t="shared" si="49"/>
        <v>21504</v>
      </c>
      <c r="BG41" s="65">
        <f t="shared" si="73"/>
        <v>0</v>
      </c>
      <c r="BH41" s="65">
        <f t="shared" si="74"/>
        <v>0</v>
      </c>
      <c r="BI41" s="65">
        <f t="shared" si="75"/>
        <v>0</v>
      </c>
      <c r="BJ41" s="67">
        <f t="shared" si="98"/>
        <v>432704</v>
      </c>
      <c r="BK41" s="67">
        <f t="shared" si="99"/>
        <v>432704</v>
      </c>
      <c r="BL41" s="65"/>
      <c r="BM41" s="65"/>
      <c r="BN41" s="67">
        <f t="shared" si="100"/>
        <v>432704</v>
      </c>
      <c r="BO41" s="61">
        <f t="shared" si="76"/>
        <v>0</v>
      </c>
      <c r="BP41" s="61">
        <f t="shared" si="77"/>
        <v>1</v>
      </c>
      <c r="BQ41" s="61">
        <f t="shared" si="78"/>
        <v>0</v>
      </c>
      <c r="BR41" s="61">
        <f t="shared" si="79"/>
        <v>0</v>
      </c>
      <c r="BS41" s="61">
        <f t="shared" si="50"/>
        <v>0</v>
      </c>
      <c r="BT41" s="61">
        <f t="shared" si="101"/>
        <v>0</v>
      </c>
      <c r="BU41" s="47">
        <f t="shared" si="80"/>
        <v>0</v>
      </c>
      <c r="BV41" s="68">
        <f t="shared" si="102"/>
        <v>1</v>
      </c>
      <c r="BW41" s="47">
        <f t="shared" si="52"/>
        <v>0</v>
      </c>
      <c r="BX41" s="47">
        <f t="shared" si="53"/>
        <v>0</v>
      </c>
      <c r="BY41" s="36">
        <f t="shared" si="81"/>
        <v>1</v>
      </c>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Y41" s="36"/>
    </row>
    <row r="42" spans="1:103" s="63" customFormat="1" ht="15.75">
      <c r="A42" s="103">
        <v>15</v>
      </c>
      <c r="B42" s="236" t="str">
        <f>IF(ISNA(VLOOKUP(A42,Master!AR$60:BD$107,3,FALSE)),"",VLOOKUP(A42,Master!AR$60:BD$107,3,FALSE))</f>
        <v>Jh izoh.k lksyadh</v>
      </c>
      <c r="C42" s="237" t="str">
        <f>IF(ISNA(VLOOKUP(A42,Master!AR$60:BD$107,7,FALSE)),"",VLOOKUP(A42,Master!AR$60:BD$107,7,FALSE))</f>
        <v>RJAJ199506021728</v>
      </c>
      <c r="D42" s="238">
        <f>IF(ISNA(VLOOKUP(A42,Master!AR$60:BD$107,8,FALSE)),"",VLOOKUP(A42,Master!AR$60:BD$107,8,FALSE))</f>
        <v>1057886</v>
      </c>
      <c r="E42" s="243" t="str">
        <f>IF(ISNA(VLOOKUP(A42,Master!AR$60:BD$107,4,FALSE)),"",VLOOKUP(A42,Master!AR$60:BD$107,4,FALSE))</f>
        <v>LIBRARIAN III</v>
      </c>
      <c r="F42" s="102">
        <f>IF(ISNA(VLOOKUP(A42,Master!AR$60:BD$107,5,FALSE)),"",VLOOKUP(A42,Master!AR$60:BD$107,5,FALSE))</f>
        <v>10</v>
      </c>
      <c r="G42" s="241">
        <f>IF(ISNA(VLOOKUP(A42,Master!AR$60:BD$107,6,FALSE)),"",VLOOKUP(A42,Master!AR$60:BD$107,6,FALSE))</f>
        <v>34600</v>
      </c>
      <c r="H42" s="241">
        <f t="shared" si="82"/>
        <v>415200</v>
      </c>
      <c r="I42" s="242" t="str">
        <f t="shared" ca="1" si="83"/>
        <v>01.07.2022</v>
      </c>
      <c r="J42" s="241">
        <f t="shared" si="84"/>
        <v>8000</v>
      </c>
      <c r="K42" s="241">
        <f t="shared" si="85"/>
        <v>423200</v>
      </c>
      <c r="L42" s="241">
        <f t="shared" si="86"/>
        <v>411200</v>
      </c>
      <c r="M42" s="241" t="str">
        <f>IF(ISNA(VLOOKUP(A42,Master!AR$60:BD$107,12,FALSE)),"",VLOOKUP(A42,Master!AR$60:BD$107,12,FALSE))</f>
        <v>NON GAZETTED - REGULAR</v>
      </c>
      <c r="N42" s="136"/>
      <c r="O42" s="136"/>
      <c r="P42" s="136"/>
      <c r="Q42" s="136">
        <f t="shared" si="87"/>
        <v>6774</v>
      </c>
      <c r="R42" s="39">
        <f t="shared" si="103"/>
        <v>1</v>
      </c>
      <c r="S42" s="1">
        <f>IF(ISNA(VLOOKUP(A42,Master!AR$60:BD$107,10,FALSE)),"",VLOOKUP(A42,Master!AR$60:BD$107,10,FALSE))</f>
        <v>0</v>
      </c>
      <c r="T42" s="64"/>
      <c r="U42" s="64"/>
      <c r="V42" s="65">
        <f>IF(ISNA(VLOOKUP(A42,Master!AR$60:BD$107,11,FALSE)),"",VLOOKUP(A42,Master!AR$60:BD$107,11,FALSE))</f>
        <v>0</v>
      </c>
      <c r="W42" s="65" t="str">
        <f>IF(ISNA(VLOOKUP(A42,Master!AR$60:BD$107,9,FALSE)),"",VLOOKUP(A42,Master!AR$60:BD$107,9,FALSE))</f>
        <v>MALE</v>
      </c>
      <c r="X42" s="66">
        <f t="shared" si="55"/>
        <v>0</v>
      </c>
      <c r="Y42" s="66">
        <f t="shared" si="56"/>
        <v>0</v>
      </c>
      <c r="Z42" s="66">
        <f t="shared" si="57"/>
        <v>0</v>
      </c>
      <c r="AA42" s="66">
        <f t="shared" si="58"/>
        <v>0</v>
      </c>
      <c r="AB42" s="66">
        <f t="shared" si="59"/>
        <v>0</v>
      </c>
      <c r="AC42" s="66">
        <f t="shared" si="60"/>
        <v>0</v>
      </c>
      <c r="AD42" s="67">
        <f t="shared" si="88"/>
        <v>33600</v>
      </c>
      <c r="AE42" s="67">
        <f t="shared" si="89"/>
        <v>0</v>
      </c>
      <c r="AF42" s="67">
        <f t="shared" si="90"/>
        <v>423200</v>
      </c>
      <c r="AG42" s="67">
        <f t="shared" si="91"/>
        <v>0</v>
      </c>
      <c r="AH42" s="67">
        <f t="shared" si="92"/>
        <v>0</v>
      </c>
      <c r="AI42" s="65">
        <f t="shared" si="93"/>
        <v>0</v>
      </c>
      <c r="AJ42" s="65">
        <v>0</v>
      </c>
      <c r="AK42" s="66">
        <v>0</v>
      </c>
      <c r="AL42" s="65">
        <f t="shared" si="94"/>
        <v>0</v>
      </c>
      <c r="AM42" s="66">
        <f t="shared" si="61"/>
        <v>0</v>
      </c>
      <c r="AN42" s="65">
        <f t="shared" si="48"/>
        <v>22144</v>
      </c>
      <c r="AO42" s="65">
        <f t="shared" si="62"/>
        <v>0</v>
      </c>
      <c r="AP42" s="65">
        <f t="shared" si="63"/>
        <v>0</v>
      </c>
      <c r="AQ42" s="65">
        <f t="shared" si="64"/>
        <v>0</v>
      </c>
      <c r="AR42" s="67">
        <f t="shared" si="65"/>
        <v>445344</v>
      </c>
      <c r="AS42" s="67">
        <f t="shared" si="66"/>
        <v>445344</v>
      </c>
      <c r="AT42" s="65"/>
      <c r="AU42" s="65"/>
      <c r="AV42" s="67">
        <f t="shared" si="95"/>
        <v>445344</v>
      </c>
      <c r="AW42" s="67">
        <f t="shared" si="67"/>
        <v>0</v>
      </c>
      <c r="AX42" s="67">
        <f t="shared" si="68"/>
        <v>411200</v>
      </c>
      <c r="AY42" s="67">
        <f t="shared" si="69"/>
        <v>0</v>
      </c>
      <c r="AZ42" s="67">
        <f t="shared" si="70"/>
        <v>0</v>
      </c>
      <c r="BA42" s="65">
        <f t="shared" si="96"/>
        <v>0</v>
      </c>
      <c r="BB42" s="65">
        <f t="shared" si="71"/>
        <v>0</v>
      </c>
      <c r="BC42" s="66">
        <v>0</v>
      </c>
      <c r="BD42" s="65">
        <f t="shared" si="97"/>
        <v>0</v>
      </c>
      <c r="BE42" s="66">
        <f t="shared" si="72"/>
        <v>0</v>
      </c>
      <c r="BF42" s="65">
        <f t="shared" si="49"/>
        <v>21504</v>
      </c>
      <c r="BG42" s="65">
        <f t="shared" si="73"/>
        <v>0</v>
      </c>
      <c r="BH42" s="65">
        <f t="shared" si="74"/>
        <v>0</v>
      </c>
      <c r="BI42" s="65">
        <f t="shared" si="75"/>
        <v>0</v>
      </c>
      <c r="BJ42" s="67">
        <f t="shared" si="98"/>
        <v>432704</v>
      </c>
      <c r="BK42" s="67">
        <f t="shared" si="99"/>
        <v>432704</v>
      </c>
      <c r="BL42" s="65"/>
      <c r="BM42" s="65"/>
      <c r="BN42" s="67">
        <f t="shared" si="100"/>
        <v>432704</v>
      </c>
      <c r="BO42" s="61">
        <f t="shared" si="76"/>
        <v>0</v>
      </c>
      <c r="BP42" s="61">
        <f t="shared" si="77"/>
        <v>1</v>
      </c>
      <c r="BQ42" s="61">
        <f t="shared" si="78"/>
        <v>0</v>
      </c>
      <c r="BR42" s="61">
        <f t="shared" si="79"/>
        <v>0</v>
      </c>
      <c r="BS42" s="61">
        <f t="shared" si="50"/>
        <v>0</v>
      </c>
      <c r="BT42" s="61">
        <f t="shared" si="101"/>
        <v>1</v>
      </c>
      <c r="BU42" s="47">
        <f t="shared" si="80"/>
        <v>0</v>
      </c>
      <c r="BV42" s="68">
        <f t="shared" si="102"/>
        <v>1</v>
      </c>
      <c r="BW42" s="47">
        <f t="shared" si="52"/>
        <v>0</v>
      </c>
      <c r="BX42" s="47">
        <f t="shared" si="53"/>
        <v>0</v>
      </c>
      <c r="BY42" s="36">
        <f t="shared" si="81"/>
        <v>1</v>
      </c>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Y42" s="36"/>
    </row>
    <row r="43" spans="1:103" s="63" customFormat="1" ht="15.75">
      <c r="A43" s="103">
        <v>16</v>
      </c>
      <c r="B43" s="236" t="str">
        <f>IF(ISNA(VLOOKUP(A43,Master!AR$60:BD$107,3,FALSE)),"",VLOOKUP(A43,Master!AR$60:BD$107,3,FALSE))</f>
        <v>Jherh 'kkjnk pkS/kjh</v>
      </c>
      <c r="C43" s="237" t="str">
        <f>IF(ISNA(VLOOKUP(A43,Master!AR$60:BD$107,7,FALSE)),"",VLOOKUP(A43,Master!AR$60:BD$107,7,FALSE))</f>
        <v>RJAJ199506021728</v>
      </c>
      <c r="D43" s="238">
        <f>IF(ISNA(VLOOKUP(A43,Master!AR$60:BD$107,8,FALSE)),"",VLOOKUP(A43,Master!AR$60:BD$107,8,FALSE))</f>
        <v>1057886</v>
      </c>
      <c r="E43" s="243" t="str">
        <f>IF(ISNA(VLOOKUP(A43,Master!AR$60:BD$107,4,FALSE)),"",VLOOKUP(A43,Master!AR$60:BD$107,4,FALSE))</f>
        <v>PTI  III</v>
      </c>
      <c r="F43" s="102">
        <f>IF(ISNA(VLOOKUP(A43,Master!AR$60:BD$107,5,FALSE)),"",VLOOKUP(A43,Master!AR$60:BD$107,5,FALSE))</f>
        <v>13</v>
      </c>
      <c r="G43" s="241">
        <f>IF(ISNA(VLOOKUP(A43,Master!AR$60:BD$107,6,FALSE)),"",VLOOKUP(A43,Master!AR$60:BD$107,6,FALSE))</f>
        <v>34600</v>
      </c>
      <c r="H43" s="241">
        <f t="shared" si="82"/>
        <v>415200</v>
      </c>
      <c r="I43" s="242" t="str">
        <f t="shared" ca="1" si="83"/>
        <v>01.07.2022</v>
      </c>
      <c r="J43" s="241">
        <f t="shared" si="84"/>
        <v>8000</v>
      </c>
      <c r="K43" s="241">
        <f t="shared" si="85"/>
        <v>423200</v>
      </c>
      <c r="L43" s="241">
        <f t="shared" si="86"/>
        <v>411200</v>
      </c>
      <c r="M43" s="241" t="str">
        <f>IF(ISNA(VLOOKUP(A43,Master!AR$60:BD$107,12,FALSE)),"",VLOOKUP(A43,Master!AR$60:BD$107,12,FALSE))</f>
        <v>NON GAZETTED - REGULAR</v>
      </c>
      <c r="N43" s="136"/>
      <c r="O43" s="136"/>
      <c r="P43" s="136"/>
      <c r="Q43" s="136">
        <f t="shared" si="87"/>
        <v>0</v>
      </c>
      <c r="R43" s="39">
        <f t="shared" si="103"/>
        <v>1</v>
      </c>
      <c r="S43" s="1">
        <f>IF(ISNA(VLOOKUP(A43,Master!AR$60:BD$107,10,FALSE)),"",VLOOKUP(A43,Master!AR$60:BD$107,10,FALSE))</f>
        <v>0</v>
      </c>
      <c r="T43" s="64"/>
      <c r="U43" s="64"/>
      <c r="V43" s="65">
        <f>IF(ISNA(VLOOKUP(A43,Master!AR$60:BD$107,11,FALSE)),"",VLOOKUP(A43,Master!AR$60:BD$107,11,FALSE))</f>
        <v>0</v>
      </c>
      <c r="W43" s="65" t="str">
        <f>IF(ISNA(VLOOKUP(A43,Master!AR$60:BD$107,9,FALSE)),"",VLOOKUP(A43,Master!AR$60:BD$107,9,FALSE))</f>
        <v>FEMALE</v>
      </c>
      <c r="X43" s="66">
        <f t="shared" si="55"/>
        <v>0</v>
      </c>
      <c r="Y43" s="66">
        <f t="shared" si="56"/>
        <v>0</v>
      </c>
      <c r="Z43" s="66">
        <f t="shared" si="57"/>
        <v>0</v>
      </c>
      <c r="AA43" s="66">
        <f t="shared" si="58"/>
        <v>0</v>
      </c>
      <c r="AB43" s="66">
        <f t="shared" si="59"/>
        <v>0</v>
      </c>
      <c r="AC43" s="66">
        <f t="shared" si="60"/>
        <v>0</v>
      </c>
      <c r="AD43" s="67">
        <f t="shared" si="88"/>
        <v>33600</v>
      </c>
      <c r="AE43" s="67">
        <f t="shared" si="89"/>
        <v>0</v>
      </c>
      <c r="AF43" s="67">
        <f t="shared" si="90"/>
        <v>423200</v>
      </c>
      <c r="AG43" s="67">
        <f t="shared" si="91"/>
        <v>0</v>
      </c>
      <c r="AH43" s="67">
        <f t="shared" si="92"/>
        <v>0</v>
      </c>
      <c r="AI43" s="65">
        <f t="shared" si="93"/>
        <v>0</v>
      </c>
      <c r="AJ43" s="65">
        <v>0</v>
      </c>
      <c r="AK43" s="66">
        <v>0</v>
      </c>
      <c r="AL43" s="65">
        <f t="shared" si="94"/>
        <v>0</v>
      </c>
      <c r="AM43" s="66">
        <f t="shared" si="61"/>
        <v>0</v>
      </c>
      <c r="AN43" s="65">
        <f t="shared" si="48"/>
        <v>22144</v>
      </c>
      <c r="AO43" s="65">
        <f t="shared" si="62"/>
        <v>0</v>
      </c>
      <c r="AP43" s="65">
        <f t="shared" si="63"/>
        <v>0</v>
      </c>
      <c r="AQ43" s="65">
        <f t="shared" si="64"/>
        <v>0</v>
      </c>
      <c r="AR43" s="67">
        <f t="shared" si="65"/>
        <v>445344</v>
      </c>
      <c r="AS43" s="67">
        <f t="shared" si="66"/>
        <v>445344</v>
      </c>
      <c r="AT43" s="65"/>
      <c r="AU43" s="65"/>
      <c r="AV43" s="67">
        <f t="shared" si="95"/>
        <v>445344</v>
      </c>
      <c r="AW43" s="67">
        <f t="shared" si="67"/>
        <v>0</v>
      </c>
      <c r="AX43" s="67">
        <f t="shared" si="68"/>
        <v>411200</v>
      </c>
      <c r="AY43" s="67">
        <f t="shared" si="69"/>
        <v>0</v>
      </c>
      <c r="AZ43" s="67">
        <f t="shared" si="70"/>
        <v>0</v>
      </c>
      <c r="BA43" s="65">
        <f t="shared" si="96"/>
        <v>0</v>
      </c>
      <c r="BB43" s="65">
        <f t="shared" si="71"/>
        <v>0</v>
      </c>
      <c r="BC43" s="66">
        <v>0</v>
      </c>
      <c r="BD43" s="65">
        <f t="shared" si="97"/>
        <v>0</v>
      </c>
      <c r="BE43" s="66">
        <f t="shared" si="72"/>
        <v>0</v>
      </c>
      <c r="BF43" s="65">
        <f t="shared" si="49"/>
        <v>21504</v>
      </c>
      <c r="BG43" s="65">
        <f t="shared" si="73"/>
        <v>0</v>
      </c>
      <c r="BH43" s="65">
        <f t="shared" si="74"/>
        <v>0</v>
      </c>
      <c r="BI43" s="65">
        <f t="shared" si="75"/>
        <v>0</v>
      </c>
      <c r="BJ43" s="67">
        <f t="shared" si="98"/>
        <v>432704</v>
      </c>
      <c r="BK43" s="67">
        <f t="shared" si="99"/>
        <v>432704</v>
      </c>
      <c r="BL43" s="65"/>
      <c r="BM43" s="65"/>
      <c r="BN43" s="67">
        <f t="shared" si="100"/>
        <v>432704</v>
      </c>
      <c r="BO43" s="61">
        <f t="shared" si="76"/>
        <v>0</v>
      </c>
      <c r="BP43" s="61">
        <f t="shared" si="77"/>
        <v>1</v>
      </c>
      <c r="BQ43" s="61">
        <f t="shared" si="78"/>
        <v>0</v>
      </c>
      <c r="BR43" s="61">
        <f t="shared" si="79"/>
        <v>0</v>
      </c>
      <c r="BS43" s="61">
        <f t="shared" si="50"/>
        <v>0</v>
      </c>
      <c r="BT43" s="61">
        <f t="shared" si="101"/>
        <v>1</v>
      </c>
      <c r="BU43" s="47">
        <f t="shared" si="80"/>
        <v>0</v>
      </c>
      <c r="BV43" s="68">
        <f t="shared" si="102"/>
        <v>1</v>
      </c>
      <c r="BW43" s="47">
        <f t="shared" si="52"/>
        <v>0</v>
      </c>
      <c r="BX43" s="47">
        <f t="shared" si="53"/>
        <v>0</v>
      </c>
      <c r="BY43" s="36">
        <f t="shared" si="81"/>
        <v>1</v>
      </c>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Y43" s="36"/>
    </row>
    <row r="44" spans="1:103" s="63" customFormat="1" ht="15.75">
      <c r="A44" s="103">
        <v>17</v>
      </c>
      <c r="B44" s="236" t="str">
        <f>IF(ISNA(VLOOKUP(A44,Master!AR$60:BD$107,3,FALSE)),"",VLOOKUP(A44,Master!AR$60:BD$107,3,FALSE))</f>
        <v>Jh eqds'k dqekj</v>
      </c>
      <c r="C44" s="237" t="str">
        <f>IF(ISNA(VLOOKUP(A44,Master!AR$60:BD$107,7,FALSE)),"",VLOOKUP(A44,Master!AR$60:BD$107,7,FALSE))</f>
        <v>RJAJ199506021728</v>
      </c>
      <c r="D44" s="238">
        <f>IF(ISNA(VLOOKUP(A44,Master!AR$60:BD$107,8,FALSE)),"",VLOOKUP(A44,Master!AR$60:BD$107,8,FALSE))</f>
        <v>1057886</v>
      </c>
      <c r="E44" s="243" t="str">
        <f>IF(ISNA(VLOOKUP(A44,Master!AR$60:BD$107,4,FALSE)),"",VLOOKUP(A44,Master!AR$60:BD$107,4,FALSE))</f>
        <v>LAB ASST</v>
      </c>
      <c r="F44" s="102">
        <f>IF(ISNA(VLOOKUP(A44,Master!AR$60:BD$107,5,FALSE)),"",VLOOKUP(A44,Master!AR$60:BD$107,5,FALSE))</f>
        <v>8</v>
      </c>
      <c r="G44" s="241">
        <f>IF(ISNA(VLOOKUP(A44,Master!AR$60:BD$107,6,FALSE)),"",VLOOKUP(A44,Master!AR$60:BD$107,6,FALSE))</f>
        <v>34600</v>
      </c>
      <c r="H44" s="241">
        <f t="shared" si="82"/>
        <v>415200</v>
      </c>
      <c r="I44" s="242" t="str">
        <f t="shared" ca="1" si="83"/>
        <v>01.07.2022</v>
      </c>
      <c r="J44" s="241">
        <f t="shared" si="84"/>
        <v>8000</v>
      </c>
      <c r="K44" s="241">
        <f t="shared" si="85"/>
        <v>423200</v>
      </c>
      <c r="L44" s="241">
        <f t="shared" si="86"/>
        <v>411200</v>
      </c>
      <c r="M44" s="241" t="str">
        <f>IF(ISNA(VLOOKUP(A44,Master!AR$60:BD$107,12,FALSE)),"",VLOOKUP(A44,Master!AR$60:BD$107,12,FALSE))</f>
        <v>NON GAZETTED - REGULAR</v>
      </c>
      <c r="N44" s="136"/>
      <c r="O44" s="136"/>
      <c r="P44" s="136"/>
      <c r="Q44" s="136">
        <f t="shared" si="87"/>
        <v>6774</v>
      </c>
      <c r="R44" s="39">
        <f t="shared" si="103"/>
        <v>1</v>
      </c>
      <c r="S44" s="1">
        <f>IF(ISNA(VLOOKUP(A44,Master!AR$60:BD$107,10,FALSE)),"",VLOOKUP(A44,Master!AR$60:BD$107,10,FALSE))</f>
        <v>0</v>
      </c>
      <c r="T44" s="64"/>
      <c r="U44" s="64"/>
      <c r="V44" s="65">
        <f>IF(ISNA(VLOOKUP(A44,Master!AR$60:BD$107,11,FALSE)),"",VLOOKUP(A44,Master!AR$60:BD$107,11,FALSE))</f>
        <v>0</v>
      </c>
      <c r="W44" s="65" t="str">
        <f>IF(ISNA(VLOOKUP(A44,Master!AR$60:BD$107,9,FALSE)),"",VLOOKUP(A44,Master!AR$60:BD$107,9,FALSE))</f>
        <v>MALE</v>
      </c>
      <c r="X44" s="66">
        <f t="shared" si="55"/>
        <v>0</v>
      </c>
      <c r="Y44" s="66">
        <f t="shared" si="56"/>
        <v>0</v>
      </c>
      <c r="Z44" s="66">
        <f t="shared" si="57"/>
        <v>0</v>
      </c>
      <c r="AA44" s="66">
        <f t="shared" si="58"/>
        <v>0</v>
      </c>
      <c r="AB44" s="66">
        <f t="shared" si="59"/>
        <v>0</v>
      </c>
      <c r="AC44" s="66">
        <f t="shared" si="60"/>
        <v>0</v>
      </c>
      <c r="AD44" s="67">
        <f t="shared" si="88"/>
        <v>33600</v>
      </c>
      <c r="AE44" s="67">
        <f t="shared" si="89"/>
        <v>0</v>
      </c>
      <c r="AF44" s="67">
        <f t="shared" si="90"/>
        <v>423200</v>
      </c>
      <c r="AG44" s="67">
        <f t="shared" si="91"/>
        <v>0</v>
      </c>
      <c r="AH44" s="67">
        <f t="shared" si="92"/>
        <v>0</v>
      </c>
      <c r="AI44" s="65">
        <f t="shared" si="93"/>
        <v>0</v>
      </c>
      <c r="AJ44" s="65">
        <v>0</v>
      </c>
      <c r="AK44" s="66">
        <v>0</v>
      </c>
      <c r="AL44" s="65">
        <f t="shared" si="94"/>
        <v>0</v>
      </c>
      <c r="AM44" s="66">
        <f t="shared" si="61"/>
        <v>0</v>
      </c>
      <c r="AN44" s="65">
        <f t="shared" si="48"/>
        <v>22144</v>
      </c>
      <c r="AO44" s="65">
        <f t="shared" si="62"/>
        <v>0</v>
      </c>
      <c r="AP44" s="65">
        <f t="shared" si="63"/>
        <v>0</v>
      </c>
      <c r="AQ44" s="65">
        <f t="shared" si="64"/>
        <v>0</v>
      </c>
      <c r="AR44" s="67">
        <f t="shared" si="65"/>
        <v>445344</v>
      </c>
      <c r="AS44" s="67">
        <f t="shared" si="66"/>
        <v>445344</v>
      </c>
      <c r="AT44" s="65"/>
      <c r="AU44" s="65"/>
      <c r="AV44" s="67">
        <f t="shared" si="95"/>
        <v>445344</v>
      </c>
      <c r="AW44" s="67">
        <f t="shared" si="67"/>
        <v>0</v>
      </c>
      <c r="AX44" s="67">
        <f t="shared" si="68"/>
        <v>411200</v>
      </c>
      <c r="AY44" s="67">
        <f t="shared" si="69"/>
        <v>0</v>
      </c>
      <c r="AZ44" s="67">
        <f t="shared" si="70"/>
        <v>0</v>
      </c>
      <c r="BA44" s="65">
        <f t="shared" si="96"/>
        <v>0</v>
      </c>
      <c r="BB44" s="65">
        <f t="shared" si="71"/>
        <v>0</v>
      </c>
      <c r="BC44" s="66">
        <v>0</v>
      </c>
      <c r="BD44" s="65">
        <f t="shared" si="97"/>
        <v>0</v>
      </c>
      <c r="BE44" s="66">
        <f t="shared" si="72"/>
        <v>0</v>
      </c>
      <c r="BF44" s="65">
        <f t="shared" si="49"/>
        <v>21504</v>
      </c>
      <c r="BG44" s="65">
        <f t="shared" si="73"/>
        <v>0</v>
      </c>
      <c r="BH44" s="65">
        <f t="shared" si="74"/>
        <v>0</v>
      </c>
      <c r="BI44" s="65">
        <f t="shared" si="75"/>
        <v>0</v>
      </c>
      <c r="BJ44" s="67">
        <f t="shared" si="98"/>
        <v>432704</v>
      </c>
      <c r="BK44" s="67">
        <f t="shared" si="99"/>
        <v>432704</v>
      </c>
      <c r="BL44" s="65"/>
      <c r="BM44" s="65"/>
      <c r="BN44" s="67">
        <f t="shared" si="100"/>
        <v>432704</v>
      </c>
      <c r="BO44" s="61">
        <f t="shared" si="76"/>
        <v>0</v>
      </c>
      <c r="BP44" s="61">
        <f t="shared" si="77"/>
        <v>1</v>
      </c>
      <c r="BQ44" s="61">
        <f t="shared" si="78"/>
        <v>0</v>
      </c>
      <c r="BR44" s="61">
        <f t="shared" si="79"/>
        <v>0</v>
      </c>
      <c r="BS44" s="61">
        <f t="shared" si="50"/>
        <v>0</v>
      </c>
      <c r="BT44" s="61">
        <f t="shared" si="101"/>
        <v>1</v>
      </c>
      <c r="BU44" s="47">
        <f t="shared" si="80"/>
        <v>0</v>
      </c>
      <c r="BV44" s="68">
        <f t="shared" si="102"/>
        <v>1</v>
      </c>
      <c r="BW44" s="47">
        <f t="shared" si="52"/>
        <v>0</v>
      </c>
      <c r="BX44" s="47">
        <f t="shared" si="53"/>
        <v>0</v>
      </c>
      <c r="BY44" s="36">
        <f t="shared" si="81"/>
        <v>1</v>
      </c>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Y44" s="36"/>
    </row>
    <row r="45" spans="1:103" s="63" customFormat="1" ht="15.75">
      <c r="A45" s="103">
        <v>18</v>
      </c>
      <c r="B45" s="236" t="str">
        <f>IF(ISNA(VLOOKUP(A45,Master!AR$60:BD$107,3,FALSE)),"",VLOOKUP(A45,Master!AR$60:BD$107,3,FALSE))</f>
        <v xml:space="preserve">Jh jkds'k dqekj </v>
      </c>
      <c r="C45" s="237" t="str">
        <f>IF(ISNA(VLOOKUP(A45,Master!AR$60:BD$107,7,FALSE)),"",VLOOKUP(A45,Master!AR$60:BD$107,7,FALSE))</f>
        <v>RJAJ199506021728</v>
      </c>
      <c r="D45" s="238">
        <f>IF(ISNA(VLOOKUP(A45,Master!AR$60:BD$107,8,FALSE)),"",VLOOKUP(A45,Master!AR$60:BD$107,8,FALSE))</f>
        <v>1057886</v>
      </c>
      <c r="E45" s="243" t="str">
        <f>IF(ISNA(VLOOKUP(A45,Master!AR$60:BD$107,4,FALSE)),"",VLOOKUP(A45,Master!AR$60:BD$107,4,FALSE))</f>
        <v>CLERK GRADE II</v>
      </c>
      <c r="F45" s="102">
        <f>IF(ISNA(VLOOKUP(A45,Master!AR$60:BD$107,5,FALSE)),"",VLOOKUP(A45,Master!AR$60:BD$107,5,FALSE))</f>
        <v>9</v>
      </c>
      <c r="G45" s="241">
        <f>IF(ISNA(VLOOKUP(A45,Master!AR$60:BD$107,6,FALSE)),"",VLOOKUP(A45,Master!AR$60:BD$107,6,FALSE))</f>
        <v>34600</v>
      </c>
      <c r="H45" s="241">
        <f t="shared" si="82"/>
        <v>415200</v>
      </c>
      <c r="I45" s="242" t="str">
        <f t="shared" ca="1" si="83"/>
        <v>01.07.2022</v>
      </c>
      <c r="J45" s="241">
        <f t="shared" si="84"/>
        <v>8000</v>
      </c>
      <c r="K45" s="241">
        <f t="shared" si="85"/>
        <v>423200</v>
      </c>
      <c r="L45" s="241">
        <f t="shared" si="86"/>
        <v>411200</v>
      </c>
      <c r="M45" s="241" t="str">
        <f>IF(ISNA(VLOOKUP(A45,Master!AR$60:BD$107,12,FALSE)),"",VLOOKUP(A45,Master!AR$60:BD$107,12,FALSE))</f>
        <v>NON GAZETTED - REGULAR</v>
      </c>
      <c r="N45" s="136"/>
      <c r="O45" s="136"/>
      <c r="P45" s="136"/>
      <c r="Q45" s="136">
        <f t="shared" si="87"/>
        <v>6774</v>
      </c>
      <c r="R45" s="39">
        <f t="shared" si="103"/>
        <v>1</v>
      </c>
      <c r="S45" s="1">
        <f>IF(ISNA(VLOOKUP(A45,Master!AR$60:BD$107,10,FALSE)),"",VLOOKUP(A45,Master!AR$60:BD$107,10,FALSE))</f>
        <v>0</v>
      </c>
      <c r="T45" s="64"/>
      <c r="U45" s="64"/>
      <c r="V45" s="65">
        <f>IF(ISNA(VLOOKUP(A45,Master!AR$60:BD$107,11,FALSE)),"",VLOOKUP(A45,Master!AR$60:BD$107,11,FALSE))</f>
        <v>0</v>
      </c>
      <c r="W45" s="65" t="str">
        <f>IF(ISNA(VLOOKUP(A45,Master!AR$60:BD$107,9,FALSE)),"",VLOOKUP(A45,Master!AR$60:BD$107,9,FALSE))</f>
        <v>MALE</v>
      </c>
      <c r="X45" s="66">
        <f t="shared" si="55"/>
        <v>0</v>
      </c>
      <c r="Y45" s="66">
        <f t="shared" si="56"/>
        <v>0</v>
      </c>
      <c r="Z45" s="66">
        <f t="shared" si="57"/>
        <v>0</v>
      </c>
      <c r="AA45" s="66">
        <f t="shared" si="58"/>
        <v>0</v>
      </c>
      <c r="AB45" s="66">
        <f t="shared" si="59"/>
        <v>0</v>
      </c>
      <c r="AC45" s="66">
        <f t="shared" si="60"/>
        <v>0</v>
      </c>
      <c r="AD45" s="67">
        <f t="shared" si="88"/>
        <v>33600</v>
      </c>
      <c r="AE45" s="67">
        <f t="shared" si="89"/>
        <v>0</v>
      </c>
      <c r="AF45" s="67">
        <f t="shared" si="90"/>
        <v>423200</v>
      </c>
      <c r="AG45" s="67">
        <f t="shared" si="91"/>
        <v>0</v>
      </c>
      <c r="AH45" s="67">
        <f t="shared" si="92"/>
        <v>0</v>
      </c>
      <c r="AI45" s="65">
        <f t="shared" si="93"/>
        <v>0</v>
      </c>
      <c r="AJ45" s="65">
        <v>0</v>
      </c>
      <c r="AK45" s="66">
        <v>0</v>
      </c>
      <c r="AL45" s="65">
        <f t="shared" si="94"/>
        <v>0</v>
      </c>
      <c r="AM45" s="66">
        <f t="shared" si="61"/>
        <v>0</v>
      </c>
      <c r="AN45" s="65">
        <f t="shared" si="48"/>
        <v>22144</v>
      </c>
      <c r="AO45" s="65">
        <f t="shared" si="62"/>
        <v>0</v>
      </c>
      <c r="AP45" s="65">
        <f t="shared" si="63"/>
        <v>0</v>
      </c>
      <c r="AQ45" s="65">
        <f t="shared" si="64"/>
        <v>0</v>
      </c>
      <c r="AR45" s="67">
        <f t="shared" si="65"/>
        <v>445344</v>
      </c>
      <c r="AS45" s="67">
        <f t="shared" si="66"/>
        <v>445344</v>
      </c>
      <c r="AT45" s="65"/>
      <c r="AU45" s="65"/>
      <c r="AV45" s="67">
        <f t="shared" si="95"/>
        <v>445344</v>
      </c>
      <c r="AW45" s="67">
        <f t="shared" si="67"/>
        <v>0</v>
      </c>
      <c r="AX45" s="67">
        <f t="shared" si="68"/>
        <v>411200</v>
      </c>
      <c r="AY45" s="67">
        <f t="shared" si="69"/>
        <v>0</v>
      </c>
      <c r="AZ45" s="67">
        <f t="shared" si="70"/>
        <v>0</v>
      </c>
      <c r="BA45" s="65">
        <f t="shared" si="96"/>
        <v>0</v>
      </c>
      <c r="BB45" s="65">
        <f t="shared" si="71"/>
        <v>0</v>
      </c>
      <c r="BC45" s="66">
        <v>0</v>
      </c>
      <c r="BD45" s="65">
        <f t="shared" si="97"/>
        <v>0</v>
      </c>
      <c r="BE45" s="66">
        <f t="shared" si="72"/>
        <v>0</v>
      </c>
      <c r="BF45" s="65">
        <f t="shared" si="49"/>
        <v>21504</v>
      </c>
      <c r="BG45" s="65">
        <f t="shared" si="73"/>
        <v>0</v>
      </c>
      <c r="BH45" s="65">
        <f t="shared" si="74"/>
        <v>0</v>
      </c>
      <c r="BI45" s="65">
        <f t="shared" si="75"/>
        <v>0</v>
      </c>
      <c r="BJ45" s="67">
        <f t="shared" si="98"/>
        <v>432704</v>
      </c>
      <c r="BK45" s="67">
        <f t="shared" si="99"/>
        <v>432704</v>
      </c>
      <c r="BL45" s="65"/>
      <c r="BM45" s="65"/>
      <c r="BN45" s="67">
        <f t="shared" si="100"/>
        <v>432704</v>
      </c>
      <c r="BO45" s="61">
        <f t="shared" si="76"/>
        <v>0</v>
      </c>
      <c r="BP45" s="61">
        <f t="shared" si="77"/>
        <v>1</v>
      </c>
      <c r="BQ45" s="61">
        <f t="shared" si="78"/>
        <v>0</v>
      </c>
      <c r="BR45" s="61">
        <f t="shared" si="79"/>
        <v>0</v>
      </c>
      <c r="BS45" s="61">
        <f t="shared" si="50"/>
        <v>0</v>
      </c>
      <c r="BT45" s="61">
        <f t="shared" si="101"/>
        <v>1</v>
      </c>
      <c r="BU45" s="47">
        <f t="shared" si="80"/>
        <v>0</v>
      </c>
      <c r="BV45" s="68">
        <f t="shared" si="102"/>
        <v>1</v>
      </c>
      <c r="BW45" s="47">
        <f t="shared" si="52"/>
        <v>0</v>
      </c>
      <c r="BX45" s="47">
        <f t="shared" si="53"/>
        <v>0</v>
      </c>
      <c r="BY45" s="36">
        <f t="shared" si="81"/>
        <v>1</v>
      </c>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Y45" s="36"/>
    </row>
    <row r="46" spans="1:103" s="63" customFormat="1" ht="15.75">
      <c r="A46" s="103">
        <v>19</v>
      </c>
      <c r="B46" s="236" t="str">
        <f>IF(ISNA(VLOOKUP(A46,Master!AR$60:BD$107,3,FALSE)),"",VLOOKUP(A46,Master!AR$60:BD$107,3,FALSE))</f>
        <v xml:space="preserve">Jh fueZy dqekj </v>
      </c>
      <c r="C46" s="237" t="str">
        <f>IF(ISNA(VLOOKUP(A46,Master!AR$60:BD$107,7,FALSE)),"",VLOOKUP(A46,Master!AR$60:BD$107,7,FALSE))</f>
        <v>RJAJ199506021728</v>
      </c>
      <c r="D46" s="238">
        <f>IF(ISNA(VLOOKUP(A46,Master!AR$60:BD$107,8,FALSE)),"",VLOOKUP(A46,Master!AR$60:BD$107,8,FALSE))</f>
        <v>1057886</v>
      </c>
      <c r="E46" s="243" t="str">
        <f>IF(ISNA(VLOOKUP(A46,Master!AR$60:BD$107,4,FALSE)),"",VLOOKUP(A46,Master!AR$60:BD$107,4,FALSE))</f>
        <v>CLERK GRADE III</v>
      </c>
      <c r="F46" s="102">
        <f>IF(ISNA(VLOOKUP(A46,Master!AR$60:BD$107,5,FALSE)),"",VLOOKUP(A46,Master!AR$60:BD$107,5,FALSE))</f>
        <v>5</v>
      </c>
      <c r="G46" s="241">
        <f>IF(ISNA(VLOOKUP(A46,Master!AR$60:BD$107,6,FALSE)),"",VLOOKUP(A46,Master!AR$60:BD$107,6,FALSE))</f>
        <v>34600</v>
      </c>
      <c r="H46" s="241">
        <f t="shared" si="82"/>
        <v>415200</v>
      </c>
      <c r="I46" s="242" t="str">
        <f t="shared" ca="1" si="83"/>
        <v>01.07.2022</v>
      </c>
      <c r="J46" s="241">
        <f t="shared" si="84"/>
        <v>8000</v>
      </c>
      <c r="K46" s="241">
        <f t="shared" si="85"/>
        <v>423200</v>
      </c>
      <c r="L46" s="241">
        <f t="shared" si="86"/>
        <v>411200</v>
      </c>
      <c r="M46" s="241" t="str">
        <f>IF(ISNA(VLOOKUP(A46,Master!AR$60:BD$107,12,FALSE)),"",VLOOKUP(A46,Master!AR$60:BD$107,12,FALSE))</f>
        <v>NON GAZETTED - REGULAR</v>
      </c>
      <c r="N46" s="136"/>
      <c r="O46" s="136"/>
      <c r="P46" s="136"/>
      <c r="Q46" s="136">
        <f t="shared" si="87"/>
        <v>6774</v>
      </c>
      <c r="R46" s="39">
        <f t="shared" si="103"/>
        <v>1</v>
      </c>
      <c r="S46" s="1">
        <f>IF(ISNA(VLOOKUP(A46,Master!AR$60:BD$107,10,FALSE)),"",VLOOKUP(A46,Master!AR$60:BD$107,10,FALSE))</f>
        <v>0</v>
      </c>
      <c r="T46" s="64"/>
      <c r="U46" s="64"/>
      <c r="V46" s="65">
        <f>IF(ISNA(VLOOKUP(A46,Master!AR$60:BD$107,11,FALSE)),"",VLOOKUP(A46,Master!AR$60:BD$107,11,FALSE))</f>
        <v>0</v>
      </c>
      <c r="W46" s="65" t="str">
        <f>IF(ISNA(VLOOKUP(A46,Master!AR$60:BD$107,9,FALSE)),"",VLOOKUP(A46,Master!AR$60:BD$107,9,FALSE))</f>
        <v>MALE</v>
      </c>
      <c r="X46" s="66">
        <f t="shared" si="55"/>
        <v>0</v>
      </c>
      <c r="Y46" s="66">
        <f t="shared" si="56"/>
        <v>0</v>
      </c>
      <c r="Z46" s="66">
        <f t="shared" si="57"/>
        <v>0</v>
      </c>
      <c r="AA46" s="66">
        <f t="shared" si="58"/>
        <v>0</v>
      </c>
      <c r="AB46" s="66">
        <f t="shared" si="59"/>
        <v>0</v>
      </c>
      <c r="AC46" s="66">
        <f t="shared" si="60"/>
        <v>0</v>
      </c>
      <c r="AD46" s="67">
        <f t="shared" si="88"/>
        <v>33600</v>
      </c>
      <c r="AE46" s="67">
        <f t="shared" si="89"/>
        <v>0</v>
      </c>
      <c r="AF46" s="67">
        <f t="shared" si="90"/>
        <v>423200</v>
      </c>
      <c r="AG46" s="67">
        <f t="shared" si="91"/>
        <v>0</v>
      </c>
      <c r="AH46" s="67">
        <f t="shared" si="92"/>
        <v>0</v>
      </c>
      <c r="AI46" s="65">
        <f t="shared" si="93"/>
        <v>0</v>
      </c>
      <c r="AJ46" s="65">
        <v>0</v>
      </c>
      <c r="AK46" s="66">
        <v>0</v>
      </c>
      <c r="AL46" s="65">
        <f t="shared" si="94"/>
        <v>0</v>
      </c>
      <c r="AM46" s="66">
        <f t="shared" si="61"/>
        <v>0</v>
      </c>
      <c r="AN46" s="65">
        <f t="shared" si="48"/>
        <v>22144</v>
      </c>
      <c r="AO46" s="65">
        <f t="shared" si="62"/>
        <v>0</v>
      </c>
      <c r="AP46" s="65">
        <f t="shared" si="63"/>
        <v>0</v>
      </c>
      <c r="AQ46" s="65">
        <f t="shared" si="64"/>
        <v>0</v>
      </c>
      <c r="AR46" s="67">
        <f t="shared" si="65"/>
        <v>445344</v>
      </c>
      <c r="AS46" s="67">
        <f t="shared" si="66"/>
        <v>445344</v>
      </c>
      <c r="AT46" s="65"/>
      <c r="AU46" s="65"/>
      <c r="AV46" s="67">
        <f t="shared" si="95"/>
        <v>445344</v>
      </c>
      <c r="AW46" s="67">
        <f t="shared" si="67"/>
        <v>0</v>
      </c>
      <c r="AX46" s="67">
        <f t="shared" si="68"/>
        <v>411200</v>
      </c>
      <c r="AY46" s="67">
        <f t="shared" si="69"/>
        <v>0</v>
      </c>
      <c r="AZ46" s="67">
        <f t="shared" si="70"/>
        <v>0</v>
      </c>
      <c r="BA46" s="65">
        <f t="shared" si="96"/>
        <v>0</v>
      </c>
      <c r="BB46" s="65">
        <f t="shared" si="71"/>
        <v>0</v>
      </c>
      <c r="BC46" s="66">
        <v>0</v>
      </c>
      <c r="BD46" s="65">
        <f t="shared" si="97"/>
        <v>0</v>
      </c>
      <c r="BE46" s="66">
        <f t="shared" si="72"/>
        <v>0</v>
      </c>
      <c r="BF46" s="65">
        <f t="shared" si="49"/>
        <v>21504</v>
      </c>
      <c r="BG46" s="65">
        <f t="shared" si="73"/>
        <v>0</v>
      </c>
      <c r="BH46" s="65">
        <f t="shared" si="74"/>
        <v>0</v>
      </c>
      <c r="BI46" s="65">
        <f t="shared" si="75"/>
        <v>0</v>
      </c>
      <c r="BJ46" s="67">
        <f t="shared" si="98"/>
        <v>432704</v>
      </c>
      <c r="BK46" s="67">
        <f t="shared" si="99"/>
        <v>432704</v>
      </c>
      <c r="BL46" s="65"/>
      <c r="BM46" s="65"/>
      <c r="BN46" s="67">
        <f t="shared" si="100"/>
        <v>432704</v>
      </c>
      <c r="BO46" s="61">
        <f t="shared" si="76"/>
        <v>0</v>
      </c>
      <c r="BP46" s="61">
        <f t="shared" si="77"/>
        <v>1</v>
      </c>
      <c r="BQ46" s="61">
        <f t="shared" si="78"/>
        <v>0</v>
      </c>
      <c r="BR46" s="61">
        <f t="shared" si="79"/>
        <v>0</v>
      </c>
      <c r="BS46" s="61">
        <f t="shared" si="50"/>
        <v>0</v>
      </c>
      <c r="BT46" s="61">
        <f t="shared" si="101"/>
        <v>1</v>
      </c>
      <c r="BU46" s="47">
        <f t="shared" si="80"/>
        <v>0</v>
      </c>
      <c r="BV46" s="68">
        <f t="shared" si="102"/>
        <v>1</v>
      </c>
      <c r="BW46" s="47">
        <f t="shared" si="52"/>
        <v>0</v>
      </c>
      <c r="BX46" s="47">
        <f t="shared" si="53"/>
        <v>0</v>
      </c>
      <c r="BY46" s="36">
        <f t="shared" si="81"/>
        <v>1</v>
      </c>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Y46" s="36"/>
    </row>
    <row r="47" spans="1:103" s="63" customFormat="1" ht="15.75">
      <c r="A47" s="103">
        <v>20</v>
      </c>
      <c r="B47" s="236" t="str">
        <f>IF(ISNA(VLOOKUP(A47,Master!AR$60:BD$107,3,FALSE)),"",VLOOKUP(A47,Master!AR$60:BD$107,3,FALSE))</f>
        <v/>
      </c>
      <c r="C47" s="237" t="str">
        <f>IF(ISNA(VLOOKUP(A47,Master!AR$60:BD$107,7,FALSE)),"",VLOOKUP(A47,Master!AR$60:BD$107,7,FALSE))</f>
        <v/>
      </c>
      <c r="D47" s="238" t="str">
        <f>IF(ISNA(VLOOKUP(A47,Master!AR$60:BD$107,8,FALSE)),"",VLOOKUP(A47,Master!AR$60:BD$107,8,FALSE))</f>
        <v/>
      </c>
      <c r="E47" s="243" t="str">
        <f>IF(ISNA(VLOOKUP(A47,Master!AR$60:BD$107,4,FALSE)),"",VLOOKUP(A47,Master!AR$60:BD$107,4,FALSE))</f>
        <v/>
      </c>
      <c r="F47" s="102" t="str">
        <f>IF(ISNA(VLOOKUP(A47,Master!AR$60:BD$107,5,FALSE)),"",VLOOKUP(A47,Master!AR$60:BD$107,5,FALSE))</f>
        <v/>
      </c>
      <c r="G47" s="241" t="str">
        <f>IF(ISNA(VLOOKUP(A47,Master!AR$60:BD$107,6,FALSE)),"",VLOOKUP(A47,Master!AR$60:BD$107,6,FALSE))</f>
        <v/>
      </c>
      <c r="H47" s="241" t="str">
        <f t="shared" si="82"/>
        <v/>
      </c>
      <c r="I47" s="242" t="str">
        <f t="shared" ca="1" si="83"/>
        <v/>
      </c>
      <c r="J47" s="241" t="str">
        <f t="shared" si="84"/>
        <v/>
      </c>
      <c r="K47" s="241" t="str">
        <f t="shared" si="85"/>
        <v/>
      </c>
      <c r="L47" s="241" t="str">
        <f t="shared" si="86"/>
        <v/>
      </c>
      <c r="M47" s="241" t="str">
        <f>IF(ISNA(VLOOKUP(A47,Master!AR$60:BD$107,12,FALSE)),"",VLOOKUP(A47,Master!AR$60:BD$107,12,FALSE))</f>
        <v/>
      </c>
      <c r="N47" s="136"/>
      <c r="O47" s="136"/>
      <c r="P47" s="136"/>
      <c r="Q47" s="136">
        <f t="shared" si="87"/>
        <v>0</v>
      </c>
      <c r="R47" s="39">
        <f t="shared" si="103"/>
        <v>1</v>
      </c>
      <c r="S47" s="1" t="str">
        <f>IF(ISNA(VLOOKUP(A47,Master!AR$60:BD$107,10,FALSE)),"",VLOOKUP(A47,Master!AR$60:BD$107,10,FALSE))</f>
        <v/>
      </c>
      <c r="T47" s="64"/>
      <c r="U47" s="64"/>
      <c r="V47" s="65" t="str">
        <f>IF(ISNA(VLOOKUP(A47,Master!AR$60:BD$107,11,FALSE)),"",VLOOKUP(A47,Master!AR$60:BD$107,11,FALSE))</f>
        <v/>
      </c>
      <c r="W47" s="65" t="str">
        <f>IF(ISNA(VLOOKUP(A47,Master!AR$60:BD$107,9,FALSE)),"",VLOOKUP(A47,Master!AR$60:BD$107,9,FALSE))</f>
        <v/>
      </c>
      <c r="X47" s="66">
        <f t="shared" si="55"/>
        <v>0</v>
      </c>
      <c r="Y47" s="66">
        <f t="shared" si="56"/>
        <v>0</v>
      </c>
      <c r="Z47" s="66">
        <f t="shared" si="57"/>
        <v>0</v>
      </c>
      <c r="AA47" s="66">
        <f t="shared" si="58"/>
        <v>0</v>
      </c>
      <c r="AB47" s="66">
        <f t="shared" si="59"/>
        <v>0</v>
      </c>
      <c r="AC47" s="66">
        <f t="shared" si="60"/>
        <v>0</v>
      </c>
      <c r="AD47" s="67" t="str">
        <f t="shared" si="88"/>
        <v/>
      </c>
      <c r="AE47" s="67" t="str">
        <f t="shared" si="89"/>
        <v/>
      </c>
      <c r="AF47" s="67" t="str">
        <f t="shared" si="90"/>
        <v/>
      </c>
      <c r="AG47" s="67" t="str">
        <f t="shared" si="91"/>
        <v/>
      </c>
      <c r="AH47" s="67" t="str">
        <f t="shared" si="92"/>
        <v/>
      </c>
      <c r="AI47" s="65" t="str">
        <f t="shared" si="93"/>
        <v/>
      </c>
      <c r="AJ47" s="65">
        <v>0</v>
      </c>
      <c r="AK47" s="66">
        <v>0</v>
      </c>
      <c r="AL47" s="65" t="str">
        <f t="shared" si="94"/>
        <v/>
      </c>
      <c r="AM47" s="66">
        <f t="shared" si="61"/>
        <v>0</v>
      </c>
      <c r="AN47" s="65">
        <f t="shared" si="48"/>
        <v>0</v>
      </c>
      <c r="AO47" s="65">
        <f t="shared" si="62"/>
        <v>0</v>
      </c>
      <c r="AP47" s="65">
        <f t="shared" si="63"/>
        <v>0</v>
      </c>
      <c r="AQ47" s="65">
        <f t="shared" si="64"/>
        <v>0</v>
      </c>
      <c r="AR47" s="67">
        <f t="shared" si="65"/>
        <v>0</v>
      </c>
      <c r="AS47" s="67">
        <f t="shared" si="66"/>
        <v>0</v>
      </c>
      <c r="AT47" s="65"/>
      <c r="AU47" s="65"/>
      <c r="AV47" s="67">
        <f t="shared" si="95"/>
        <v>0</v>
      </c>
      <c r="AW47" s="67">
        <f t="shared" si="67"/>
        <v>0</v>
      </c>
      <c r="AX47" s="67">
        <f t="shared" si="68"/>
        <v>0</v>
      </c>
      <c r="AY47" s="67">
        <f t="shared" si="69"/>
        <v>0</v>
      </c>
      <c r="AZ47" s="67">
        <f t="shared" si="70"/>
        <v>0</v>
      </c>
      <c r="BA47" s="65">
        <f t="shared" si="96"/>
        <v>0</v>
      </c>
      <c r="BB47" s="65">
        <f t="shared" si="71"/>
        <v>0</v>
      </c>
      <c r="BC47" s="66">
        <v>0</v>
      </c>
      <c r="BD47" s="65">
        <f t="shared" si="97"/>
        <v>0</v>
      </c>
      <c r="BE47" s="66">
        <f t="shared" si="72"/>
        <v>0</v>
      </c>
      <c r="BF47" s="65">
        <f t="shared" si="49"/>
        <v>0</v>
      </c>
      <c r="BG47" s="65">
        <f t="shared" si="73"/>
        <v>0</v>
      </c>
      <c r="BH47" s="65">
        <f t="shared" si="74"/>
        <v>0</v>
      </c>
      <c r="BI47" s="65">
        <f t="shared" si="75"/>
        <v>0</v>
      </c>
      <c r="BJ47" s="67">
        <f t="shared" si="98"/>
        <v>0</v>
      </c>
      <c r="BK47" s="67">
        <f t="shared" si="99"/>
        <v>0</v>
      </c>
      <c r="BL47" s="65"/>
      <c r="BM47" s="65"/>
      <c r="BN47" s="67">
        <f t="shared" si="100"/>
        <v>0</v>
      </c>
      <c r="BO47" s="61">
        <f t="shared" si="76"/>
        <v>0</v>
      </c>
      <c r="BP47" s="61">
        <f t="shared" si="77"/>
        <v>1</v>
      </c>
      <c r="BQ47" s="61">
        <f t="shared" si="78"/>
        <v>0</v>
      </c>
      <c r="BR47" s="61">
        <f t="shared" si="79"/>
        <v>0</v>
      </c>
      <c r="BS47" s="61">
        <f t="shared" si="50"/>
        <v>0</v>
      </c>
      <c r="BT47" s="61">
        <f t="shared" si="101"/>
        <v>1</v>
      </c>
      <c r="BU47" s="47">
        <f t="shared" si="80"/>
        <v>0</v>
      </c>
      <c r="BV47" s="68">
        <f t="shared" si="102"/>
        <v>1</v>
      </c>
      <c r="BW47" s="47">
        <f t="shared" si="52"/>
        <v>0</v>
      </c>
      <c r="BX47" s="47">
        <f t="shared" si="53"/>
        <v>0</v>
      </c>
      <c r="BY47" s="36" t="str">
        <f t="shared" si="81"/>
        <v/>
      </c>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Y47" s="36"/>
    </row>
    <row r="48" spans="1:103" s="63" customFormat="1" ht="15.75">
      <c r="A48" s="103">
        <v>21</v>
      </c>
      <c r="B48" s="236" t="str">
        <f>IF(ISNA(VLOOKUP(A48,Master!AR$60:BD$107,3,FALSE)),"",VLOOKUP(A48,Master!AR$60:BD$107,3,FALSE))</f>
        <v/>
      </c>
      <c r="C48" s="237" t="str">
        <f>IF(ISNA(VLOOKUP(A48,Master!AR$60:BD$107,7,FALSE)),"",VLOOKUP(A48,Master!AR$60:BD$107,7,FALSE))</f>
        <v/>
      </c>
      <c r="D48" s="238" t="str">
        <f>IF(ISNA(VLOOKUP(A48,Master!AR$60:BD$107,8,FALSE)),"",VLOOKUP(A48,Master!AR$60:BD$107,8,FALSE))</f>
        <v/>
      </c>
      <c r="E48" s="243" t="str">
        <f>IF(ISNA(VLOOKUP(A48,Master!AR$60:BD$107,4,FALSE)),"",VLOOKUP(A48,Master!AR$60:BD$107,4,FALSE))</f>
        <v/>
      </c>
      <c r="F48" s="102" t="str">
        <f>IF(ISNA(VLOOKUP(A48,Master!AR$60:BD$107,5,FALSE)),"",VLOOKUP(A48,Master!AR$60:BD$107,5,FALSE))</f>
        <v/>
      </c>
      <c r="G48" s="241" t="str">
        <f>IF(ISNA(VLOOKUP(A48,Master!AR$60:BD$107,6,FALSE)),"",VLOOKUP(A48,Master!AR$60:BD$107,6,FALSE))</f>
        <v/>
      </c>
      <c r="H48" s="241" t="str">
        <f t="shared" si="82"/>
        <v/>
      </c>
      <c r="I48" s="242" t="str">
        <f t="shared" ca="1" si="83"/>
        <v/>
      </c>
      <c r="J48" s="241" t="str">
        <f t="shared" si="84"/>
        <v/>
      </c>
      <c r="K48" s="241" t="str">
        <f t="shared" si="85"/>
        <v/>
      </c>
      <c r="L48" s="241" t="str">
        <f t="shared" si="86"/>
        <v/>
      </c>
      <c r="M48" s="241" t="str">
        <f>IF(ISNA(VLOOKUP(A48,Master!AR$60:BD$107,12,FALSE)),"",VLOOKUP(A48,Master!AR$60:BD$107,12,FALSE))</f>
        <v/>
      </c>
      <c r="N48" s="136"/>
      <c r="O48" s="136"/>
      <c r="P48" s="136"/>
      <c r="Q48" s="136">
        <f t="shared" si="87"/>
        <v>0</v>
      </c>
      <c r="R48" s="39">
        <f t="shared" si="103"/>
        <v>1</v>
      </c>
      <c r="S48" s="1" t="str">
        <f>IF(ISNA(VLOOKUP(A48,Master!AR$60:BD$107,10,FALSE)),"",VLOOKUP(A48,Master!AR$60:BD$107,10,FALSE))</f>
        <v/>
      </c>
      <c r="T48" s="64"/>
      <c r="U48" s="64"/>
      <c r="V48" s="65" t="str">
        <f>IF(ISNA(VLOOKUP(A48,Master!AR$60:BD$107,11,FALSE)),"",VLOOKUP(A48,Master!AR$60:BD$107,11,FALSE))</f>
        <v/>
      </c>
      <c r="W48" s="65" t="str">
        <f>IF(ISNA(VLOOKUP(A48,Master!AR$60:BD$107,9,FALSE)),"",VLOOKUP(A48,Master!AR$60:BD$107,9,FALSE))</f>
        <v/>
      </c>
      <c r="X48" s="66">
        <f t="shared" si="55"/>
        <v>0</v>
      </c>
      <c r="Y48" s="66">
        <f t="shared" si="56"/>
        <v>0</v>
      </c>
      <c r="Z48" s="66">
        <f t="shared" si="57"/>
        <v>0</v>
      </c>
      <c r="AA48" s="66">
        <f t="shared" si="58"/>
        <v>0</v>
      </c>
      <c r="AB48" s="66">
        <f t="shared" si="59"/>
        <v>0</v>
      </c>
      <c r="AC48" s="66">
        <f t="shared" si="60"/>
        <v>0</v>
      </c>
      <c r="AD48" s="67" t="str">
        <f t="shared" si="88"/>
        <v/>
      </c>
      <c r="AE48" s="67" t="str">
        <f t="shared" si="89"/>
        <v/>
      </c>
      <c r="AF48" s="67" t="str">
        <f t="shared" si="90"/>
        <v/>
      </c>
      <c r="AG48" s="67" t="str">
        <f t="shared" si="91"/>
        <v/>
      </c>
      <c r="AH48" s="67" t="str">
        <f t="shared" si="92"/>
        <v/>
      </c>
      <c r="AI48" s="65" t="str">
        <f t="shared" si="93"/>
        <v/>
      </c>
      <c r="AJ48" s="65">
        <v>0</v>
      </c>
      <c r="AK48" s="66">
        <v>0</v>
      </c>
      <c r="AL48" s="65" t="str">
        <f t="shared" si="94"/>
        <v/>
      </c>
      <c r="AM48" s="66">
        <f t="shared" si="61"/>
        <v>0</v>
      </c>
      <c r="AN48" s="65">
        <f t="shared" si="48"/>
        <v>0</v>
      </c>
      <c r="AO48" s="65">
        <f t="shared" si="62"/>
        <v>0</v>
      </c>
      <c r="AP48" s="65">
        <f t="shared" si="63"/>
        <v>0</v>
      </c>
      <c r="AQ48" s="65">
        <f t="shared" si="64"/>
        <v>0</v>
      </c>
      <c r="AR48" s="67">
        <f t="shared" si="65"/>
        <v>0</v>
      </c>
      <c r="AS48" s="67">
        <f t="shared" si="66"/>
        <v>0</v>
      </c>
      <c r="AT48" s="65"/>
      <c r="AU48" s="65"/>
      <c r="AV48" s="67">
        <f t="shared" si="95"/>
        <v>0</v>
      </c>
      <c r="AW48" s="67">
        <f t="shared" si="67"/>
        <v>0</v>
      </c>
      <c r="AX48" s="67">
        <f t="shared" si="68"/>
        <v>0</v>
      </c>
      <c r="AY48" s="67">
        <f t="shared" si="69"/>
        <v>0</v>
      </c>
      <c r="AZ48" s="67">
        <f t="shared" si="70"/>
        <v>0</v>
      </c>
      <c r="BA48" s="65">
        <f t="shared" si="96"/>
        <v>0</v>
      </c>
      <c r="BB48" s="65">
        <f t="shared" si="71"/>
        <v>0</v>
      </c>
      <c r="BC48" s="66">
        <v>0</v>
      </c>
      <c r="BD48" s="65">
        <f t="shared" si="97"/>
        <v>0</v>
      </c>
      <c r="BE48" s="66">
        <f t="shared" si="72"/>
        <v>0</v>
      </c>
      <c r="BF48" s="65">
        <f t="shared" si="49"/>
        <v>0</v>
      </c>
      <c r="BG48" s="65">
        <f t="shared" si="73"/>
        <v>0</v>
      </c>
      <c r="BH48" s="65">
        <f t="shared" si="74"/>
        <v>0</v>
      </c>
      <c r="BI48" s="65">
        <f t="shared" si="75"/>
        <v>0</v>
      </c>
      <c r="BJ48" s="67">
        <f t="shared" si="98"/>
        <v>0</v>
      </c>
      <c r="BK48" s="67">
        <f t="shared" si="99"/>
        <v>0</v>
      </c>
      <c r="BL48" s="65"/>
      <c r="BM48" s="65"/>
      <c r="BN48" s="67">
        <f t="shared" si="100"/>
        <v>0</v>
      </c>
      <c r="BO48" s="61">
        <f t="shared" si="76"/>
        <v>0</v>
      </c>
      <c r="BP48" s="61">
        <f t="shared" si="77"/>
        <v>1</v>
      </c>
      <c r="BQ48" s="61">
        <f t="shared" si="78"/>
        <v>0</v>
      </c>
      <c r="BR48" s="61">
        <f t="shared" si="79"/>
        <v>0</v>
      </c>
      <c r="BS48" s="61">
        <f t="shared" si="50"/>
        <v>0</v>
      </c>
      <c r="BT48" s="61">
        <f t="shared" si="101"/>
        <v>1</v>
      </c>
      <c r="BU48" s="47">
        <f t="shared" si="80"/>
        <v>0</v>
      </c>
      <c r="BV48" s="68">
        <f t="shared" si="102"/>
        <v>1</v>
      </c>
      <c r="BW48" s="47">
        <f t="shared" si="52"/>
        <v>0</v>
      </c>
      <c r="BX48" s="47">
        <f t="shared" si="53"/>
        <v>0</v>
      </c>
      <c r="BY48" s="36" t="str">
        <f t="shared" si="81"/>
        <v/>
      </c>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Y48" s="36"/>
    </row>
    <row r="49" spans="1:103" s="63" customFormat="1" ht="15.75">
      <c r="A49" s="103">
        <v>22</v>
      </c>
      <c r="B49" s="236" t="str">
        <f>IF(ISNA(VLOOKUP(A49,Master!AR$60:BD$107,3,FALSE)),"",VLOOKUP(A49,Master!AR$60:BD$107,3,FALSE))</f>
        <v/>
      </c>
      <c r="C49" s="237" t="str">
        <f>IF(ISNA(VLOOKUP(A49,Master!AR$60:BD$107,7,FALSE)),"",VLOOKUP(A49,Master!AR$60:BD$107,7,FALSE))</f>
        <v/>
      </c>
      <c r="D49" s="238" t="str">
        <f>IF(ISNA(VLOOKUP(A49,Master!AR$60:BD$107,8,FALSE)),"",VLOOKUP(A49,Master!AR$60:BD$107,8,FALSE))</f>
        <v/>
      </c>
      <c r="E49" s="243" t="str">
        <f>IF(ISNA(VLOOKUP(A49,Master!AR$60:BD$107,4,FALSE)),"",VLOOKUP(A49,Master!AR$60:BD$107,4,FALSE))</f>
        <v/>
      </c>
      <c r="F49" s="102" t="str">
        <f>IF(ISNA(VLOOKUP(A49,Master!AR$60:BD$107,5,FALSE)),"",VLOOKUP(A49,Master!AR$60:BD$107,5,FALSE))</f>
        <v/>
      </c>
      <c r="G49" s="241" t="str">
        <f>IF(ISNA(VLOOKUP(A49,Master!AR$60:BD$107,6,FALSE)),"",VLOOKUP(A49,Master!AR$60:BD$107,6,FALSE))</f>
        <v/>
      </c>
      <c r="H49" s="241" t="str">
        <f t="shared" si="82"/>
        <v/>
      </c>
      <c r="I49" s="242" t="str">
        <f t="shared" ca="1" si="83"/>
        <v/>
      </c>
      <c r="J49" s="241" t="str">
        <f t="shared" si="84"/>
        <v/>
      </c>
      <c r="K49" s="241" t="str">
        <f t="shared" si="85"/>
        <v/>
      </c>
      <c r="L49" s="241" t="str">
        <f t="shared" si="86"/>
        <v/>
      </c>
      <c r="M49" s="241" t="str">
        <f>IF(ISNA(VLOOKUP(A49,Master!AR$60:BD$107,12,FALSE)),"",VLOOKUP(A49,Master!AR$60:BD$107,12,FALSE))</f>
        <v/>
      </c>
      <c r="N49" s="136"/>
      <c r="O49" s="136"/>
      <c r="P49" s="136"/>
      <c r="Q49" s="136">
        <f t="shared" si="87"/>
        <v>0</v>
      </c>
      <c r="R49" s="39">
        <f t="shared" si="103"/>
        <v>1</v>
      </c>
      <c r="S49" s="1" t="str">
        <f>IF(ISNA(VLOOKUP(A49,Master!AR$60:BD$107,10,FALSE)),"",VLOOKUP(A49,Master!AR$60:BD$107,10,FALSE))</f>
        <v/>
      </c>
      <c r="T49" s="64"/>
      <c r="U49" s="64"/>
      <c r="V49" s="65" t="str">
        <f>IF(ISNA(VLOOKUP(A49,Master!AR$60:BD$107,11,FALSE)),"",VLOOKUP(A49,Master!AR$60:BD$107,11,FALSE))</f>
        <v/>
      </c>
      <c r="W49" s="65" t="str">
        <f>IF(ISNA(VLOOKUP(A49,Master!AR$60:BD$107,9,FALSE)),"",VLOOKUP(A49,Master!AR$60:BD$107,9,FALSE))</f>
        <v/>
      </c>
      <c r="X49" s="66">
        <f t="shared" si="55"/>
        <v>0</v>
      </c>
      <c r="Y49" s="66">
        <f t="shared" si="56"/>
        <v>0</v>
      </c>
      <c r="Z49" s="66">
        <f t="shared" si="57"/>
        <v>0</v>
      </c>
      <c r="AA49" s="66">
        <f t="shared" si="58"/>
        <v>0</v>
      </c>
      <c r="AB49" s="66">
        <f t="shared" si="59"/>
        <v>0</v>
      </c>
      <c r="AC49" s="66">
        <f t="shared" si="60"/>
        <v>0</v>
      </c>
      <c r="AD49" s="67" t="str">
        <f t="shared" si="88"/>
        <v/>
      </c>
      <c r="AE49" s="67" t="str">
        <f t="shared" si="89"/>
        <v/>
      </c>
      <c r="AF49" s="67" t="str">
        <f t="shared" si="90"/>
        <v/>
      </c>
      <c r="AG49" s="67" t="str">
        <f t="shared" si="91"/>
        <v/>
      </c>
      <c r="AH49" s="67" t="str">
        <f t="shared" si="92"/>
        <v/>
      </c>
      <c r="AI49" s="65" t="str">
        <f t="shared" si="93"/>
        <v/>
      </c>
      <c r="AJ49" s="65">
        <v>0</v>
      </c>
      <c r="AK49" s="66">
        <v>0</v>
      </c>
      <c r="AL49" s="65" t="str">
        <f t="shared" si="94"/>
        <v/>
      </c>
      <c r="AM49" s="66">
        <f t="shared" si="61"/>
        <v>0</v>
      </c>
      <c r="AN49" s="65">
        <f t="shared" si="48"/>
        <v>0</v>
      </c>
      <c r="AO49" s="65">
        <f t="shared" si="62"/>
        <v>0</v>
      </c>
      <c r="AP49" s="65">
        <f t="shared" si="63"/>
        <v>0</v>
      </c>
      <c r="AQ49" s="65">
        <f t="shared" si="64"/>
        <v>0</v>
      </c>
      <c r="AR49" s="67">
        <f t="shared" si="65"/>
        <v>0</v>
      </c>
      <c r="AS49" s="67">
        <f t="shared" si="66"/>
        <v>0</v>
      </c>
      <c r="AT49" s="65"/>
      <c r="AU49" s="65"/>
      <c r="AV49" s="67">
        <f t="shared" si="95"/>
        <v>0</v>
      </c>
      <c r="AW49" s="67">
        <f t="shared" si="67"/>
        <v>0</v>
      </c>
      <c r="AX49" s="67">
        <f t="shared" si="68"/>
        <v>0</v>
      </c>
      <c r="AY49" s="67">
        <f t="shared" si="69"/>
        <v>0</v>
      </c>
      <c r="AZ49" s="67">
        <f t="shared" si="70"/>
        <v>0</v>
      </c>
      <c r="BA49" s="65">
        <f t="shared" si="96"/>
        <v>0</v>
      </c>
      <c r="BB49" s="65">
        <f t="shared" si="71"/>
        <v>0</v>
      </c>
      <c r="BC49" s="66">
        <v>0</v>
      </c>
      <c r="BD49" s="65">
        <f t="shared" si="97"/>
        <v>0</v>
      </c>
      <c r="BE49" s="66">
        <f t="shared" si="72"/>
        <v>0</v>
      </c>
      <c r="BF49" s="65">
        <f t="shared" si="49"/>
        <v>0</v>
      </c>
      <c r="BG49" s="65">
        <f t="shared" si="73"/>
        <v>0</v>
      </c>
      <c r="BH49" s="65">
        <f t="shared" si="74"/>
        <v>0</v>
      </c>
      <c r="BI49" s="65">
        <f t="shared" si="75"/>
        <v>0</v>
      </c>
      <c r="BJ49" s="67">
        <f t="shared" si="98"/>
        <v>0</v>
      </c>
      <c r="BK49" s="67">
        <f t="shared" si="99"/>
        <v>0</v>
      </c>
      <c r="BL49" s="65"/>
      <c r="BM49" s="65"/>
      <c r="BN49" s="67">
        <f t="shared" si="100"/>
        <v>0</v>
      </c>
      <c r="BO49" s="61">
        <f t="shared" si="76"/>
        <v>0</v>
      </c>
      <c r="BP49" s="61">
        <f t="shared" si="77"/>
        <v>1</v>
      </c>
      <c r="BQ49" s="61">
        <f t="shared" si="78"/>
        <v>0</v>
      </c>
      <c r="BR49" s="61">
        <f t="shared" si="79"/>
        <v>0</v>
      </c>
      <c r="BS49" s="61">
        <f t="shared" si="50"/>
        <v>0</v>
      </c>
      <c r="BT49" s="61">
        <f t="shared" si="101"/>
        <v>1</v>
      </c>
      <c r="BU49" s="47">
        <f t="shared" si="80"/>
        <v>0</v>
      </c>
      <c r="BV49" s="68">
        <f t="shared" si="102"/>
        <v>1</v>
      </c>
      <c r="BW49" s="47">
        <f t="shared" si="52"/>
        <v>0</v>
      </c>
      <c r="BX49" s="47">
        <f t="shared" si="53"/>
        <v>0</v>
      </c>
      <c r="BY49" s="36" t="str">
        <f t="shared" si="81"/>
        <v/>
      </c>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Y49" s="36"/>
    </row>
    <row r="50" spans="1:103" s="63" customFormat="1" ht="15.75">
      <c r="A50" s="103">
        <v>23</v>
      </c>
      <c r="B50" s="236" t="str">
        <f>IF(ISNA(VLOOKUP(A50,Master!AR$60:BD$107,3,FALSE)),"",VLOOKUP(A50,Master!AR$60:BD$107,3,FALSE))</f>
        <v/>
      </c>
      <c r="C50" s="237" t="str">
        <f>IF(ISNA(VLOOKUP(A50,Master!AR$60:BD$107,7,FALSE)),"",VLOOKUP(A50,Master!AR$60:BD$107,7,FALSE))</f>
        <v/>
      </c>
      <c r="D50" s="238" t="str">
        <f>IF(ISNA(VLOOKUP(A50,Master!AR$60:BD$107,8,FALSE)),"",VLOOKUP(A50,Master!AR$60:BD$107,8,FALSE))</f>
        <v/>
      </c>
      <c r="E50" s="243" t="str">
        <f>IF(ISNA(VLOOKUP(A50,Master!AR$60:BD$107,4,FALSE)),"",VLOOKUP(A50,Master!AR$60:BD$107,4,FALSE))</f>
        <v/>
      </c>
      <c r="F50" s="102" t="str">
        <f>IF(ISNA(VLOOKUP(A50,Master!AR$60:BD$107,5,FALSE)),"",VLOOKUP(A50,Master!AR$60:BD$107,5,FALSE))</f>
        <v/>
      </c>
      <c r="G50" s="241" t="str">
        <f>IF(ISNA(VLOOKUP(A50,Master!AR$60:BD$107,6,FALSE)),"",VLOOKUP(A50,Master!AR$60:BD$107,6,FALSE))</f>
        <v/>
      </c>
      <c r="H50" s="241" t="str">
        <f t="shared" si="82"/>
        <v/>
      </c>
      <c r="I50" s="242" t="str">
        <f t="shared" ca="1" si="83"/>
        <v/>
      </c>
      <c r="J50" s="241" t="str">
        <f t="shared" si="84"/>
        <v/>
      </c>
      <c r="K50" s="241" t="str">
        <f t="shared" si="85"/>
        <v/>
      </c>
      <c r="L50" s="241" t="str">
        <f t="shared" si="86"/>
        <v/>
      </c>
      <c r="M50" s="241" t="str">
        <f>IF(ISNA(VLOOKUP(A50,Master!AR$60:BD$107,12,FALSE)),"",VLOOKUP(A50,Master!AR$60:BD$107,12,FALSE))</f>
        <v/>
      </c>
      <c r="N50" s="136"/>
      <c r="O50" s="136"/>
      <c r="P50" s="136"/>
      <c r="Q50" s="136">
        <f t="shared" si="87"/>
        <v>0</v>
      </c>
      <c r="R50" s="39">
        <f t="shared" si="103"/>
        <v>1</v>
      </c>
      <c r="S50" s="1" t="str">
        <f>IF(ISNA(VLOOKUP(A50,Master!AR$60:BD$107,10,FALSE)),"",VLOOKUP(A50,Master!AR$60:BD$107,10,FALSE))</f>
        <v/>
      </c>
      <c r="T50" s="64"/>
      <c r="U50" s="64"/>
      <c r="V50" s="65" t="str">
        <f>IF(ISNA(VLOOKUP(A50,Master!AR$60:BD$107,11,FALSE)),"",VLOOKUP(A50,Master!AR$60:BD$107,11,FALSE))</f>
        <v/>
      </c>
      <c r="W50" s="65" t="str">
        <f>IF(ISNA(VLOOKUP(A50,Master!AR$60:BD$107,9,FALSE)),"",VLOOKUP(A50,Master!AR$60:BD$107,9,FALSE))</f>
        <v/>
      </c>
      <c r="X50" s="66">
        <f t="shared" si="55"/>
        <v>0</v>
      </c>
      <c r="Y50" s="66">
        <f t="shared" si="56"/>
        <v>0</v>
      </c>
      <c r="Z50" s="66">
        <f t="shared" si="57"/>
        <v>0</v>
      </c>
      <c r="AA50" s="66">
        <f t="shared" si="58"/>
        <v>0</v>
      </c>
      <c r="AB50" s="66">
        <f t="shared" si="59"/>
        <v>0</v>
      </c>
      <c r="AC50" s="66">
        <f t="shared" si="60"/>
        <v>0</v>
      </c>
      <c r="AD50" s="67" t="str">
        <f t="shared" si="88"/>
        <v/>
      </c>
      <c r="AE50" s="67" t="str">
        <f t="shared" si="89"/>
        <v/>
      </c>
      <c r="AF50" s="67" t="str">
        <f t="shared" si="90"/>
        <v/>
      </c>
      <c r="AG50" s="67" t="str">
        <f t="shared" si="91"/>
        <v/>
      </c>
      <c r="AH50" s="67" t="str">
        <f t="shared" si="92"/>
        <v/>
      </c>
      <c r="AI50" s="65" t="str">
        <f t="shared" si="93"/>
        <v/>
      </c>
      <c r="AJ50" s="65">
        <v>0</v>
      </c>
      <c r="AK50" s="66">
        <v>0</v>
      </c>
      <c r="AL50" s="65" t="str">
        <f t="shared" si="94"/>
        <v/>
      </c>
      <c r="AM50" s="66">
        <f t="shared" si="61"/>
        <v>0</v>
      </c>
      <c r="AN50" s="65">
        <f t="shared" si="48"/>
        <v>0</v>
      </c>
      <c r="AO50" s="65">
        <f t="shared" si="62"/>
        <v>0</v>
      </c>
      <c r="AP50" s="65">
        <f t="shared" si="63"/>
        <v>0</v>
      </c>
      <c r="AQ50" s="65">
        <f t="shared" si="64"/>
        <v>0</v>
      </c>
      <c r="AR50" s="67">
        <f t="shared" si="65"/>
        <v>0</v>
      </c>
      <c r="AS50" s="67">
        <f t="shared" si="66"/>
        <v>0</v>
      </c>
      <c r="AT50" s="65"/>
      <c r="AU50" s="65"/>
      <c r="AV50" s="67">
        <f t="shared" si="95"/>
        <v>0</v>
      </c>
      <c r="AW50" s="67">
        <f t="shared" si="67"/>
        <v>0</v>
      </c>
      <c r="AX50" s="67">
        <f t="shared" si="68"/>
        <v>0</v>
      </c>
      <c r="AY50" s="67">
        <f t="shared" si="69"/>
        <v>0</v>
      </c>
      <c r="AZ50" s="67">
        <f t="shared" si="70"/>
        <v>0</v>
      </c>
      <c r="BA50" s="65">
        <f t="shared" si="96"/>
        <v>0</v>
      </c>
      <c r="BB50" s="65">
        <f t="shared" si="71"/>
        <v>0</v>
      </c>
      <c r="BC50" s="66">
        <v>0</v>
      </c>
      <c r="BD50" s="65">
        <f t="shared" si="97"/>
        <v>0</v>
      </c>
      <c r="BE50" s="66">
        <f t="shared" si="72"/>
        <v>0</v>
      </c>
      <c r="BF50" s="65">
        <f t="shared" si="49"/>
        <v>0</v>
      </c>
      <c r="BG50" s="65">
        <f t="shared" si="73"/>
        <v>0</v>
      </c>
      <c r="BH50" s="65">
        <f t="shared" si="74"/>
        <v>0</v>
      </c>
      <c r="BI50" s="65">
        <f t="shared" si="75"/>
        <v>0</v>
      </c>
      <c r="BJ50" s="67">
        <f t="shared" si="98"/>
        <v>0</v>
      </c>
      <c r="BK50" s="67">
        <f t="shared" si="99"/>
        <v>0</v>
      </c>
      <c r="BL50" s="65"/>
      <c r="BM50" s="65"/>
      <c r="BN50" s="67">
        <f t="shared" si="100"/>
        <v>0</v>
      </c>
      <c r="BO50" s="61">
        <f t="shared" si="76"/>
        <v>0</v>
      </c>
      <c r="BP50" s="61">
        <f t="shared" si="77"/>
        <v>1</v>
      </c>
      <c r="BQ50" s="61">
        <f t="shared" si="78"/>
        <v>0</v>
      </c>
      <c r="BR50" s="61">
        <f t="shared" si="79"/>
        <v>0</v>
      </c>
      <c r="BS50" s="61">
        <f t="shared" si="50"/>
        <v>0</v>
      </c>
      <c r="BT50" s="61">
        <f t="shared" si="101"/>
        <v>1</v>
      </c>
      <c r="BU50" s="47">
        <f t="shared" si="80"/>
        <v>0</v>
      </c>
      <c r="BV50" s="68">
        <f t="shared" si="102"/>
        <v>1</v>
      </c>
      <c r="BW50" s="47">
        <f t="shared" si="52"/>
        <v>0</v>
      </c>
      <c r="BX50" s="47">
        <f t="shared" si="53"/>
        <v>0</v>
      </c>
      <c r="BY50" s="36" t="str">
        <f t="shared" si="81"/>
        <v/>
      </c>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Y50" s="36"/>
    </row>
    <row r="51" spans="1:103" s="63" customFormat="1" ht="15.75">
      <c r="A51" s="103">
        <v>24</v>
      </c>
      <c r="B51" s="236" t="str">
        <f>IF(ISNA(VLOOKUP(A51,Master!AR$60:BD$107,3,FALSE)),"",VLOOKUP(A51,Master!AR$60:BD$107,3,FALSE))</f>
        <v/>
      </c>
      <c r="C51" s="237" t="str">
        <f>IF(ISNA(VLOOKUP(A51,Master!AR$60:BD$107,7,FALSE)),"",VLOOKUP(A51,Master!AR$60:BD$107,7,FALSE))</f>
        <v/>
      </c>
      <c r="D51" s="238" t="str">
        <f>IF(ISNA(VLOOKUP(A51,Master!AR$60:BD$107,8,FALSE)),"",VLOOKUP(A51,Master!AR$60:BD$107,8,FALSE))</f>
        <v/>
      </c>
      <c r="E51" s="243" t="str">
        <f>IF(ISNA(VLOOKUP(A51,Master!AR$60:BD$107,4,FALSE)),"",VLOOKUP(A51,Master!AR$60:BD$107,4,FALSE))</f>
        <v/>
      </c>
      <c r="F51" s="102" t="str">
        <f>IF(ISNA(VLOOKUP(A51,Master!AR$60:BD$107,5,FALSE)),"",VLOOKUP(A51,Master!AR$60:BD$107,5,FALSE))</f>
        <v/>
      </c>
      <c r="G51" s="241" t="str">
        <f>IF(ISNA(VLOOKUP(A51,Master!AR$60:BD$107,6,FALSE)),"",VLOOKUP(A51,Master!AR$60:BD$107,6,FALSE))</f>
        <v/>
      </c>
      <c r="H51" s="241" t="str">
        <f t="shared" si="82"/>
        <v/>
      </c>
      <c r="I51" s="242" t="str">
        <f t="shared" ca="1" si="83"/>
        <v/>
      </c>
      <c r="J51" s="241" t="str">
        <f t="shared" si="84"/>
        <v/>
      </c>
      <c r="K51" s="241" t="str">
        <f t="shared" si="85"/>
        <v/>
      </c>
      <c r="L51" s="241" t="str">
        <f t="shared" si="86"/>
        <v/>
      </c>
      <c r="M51" s="241" t="str">
        <f>IF(ISNA(VLOOKUP(A51,Master!AR$60:BD$107,12,FALSE)),"",VLOOKUP(A51,Master!AR$60:BD$107,12,FALSE))</f>
        <v/>
      </c>
      <c r="N51" s="136"/>
      <c r="O51" s="136"/>
      <c r="P51" s="136"/>
      <c r="Q51" s="136">
        <f t="shared" si="87"/>
        <v>0</v>
      </c>
      <c r="R51" s="39">
        <f t="shared" si="103"/>
        <v>1</v>
      </c>
      <c r="S51" s="1" t="str">
        <f>IF(ISNA(VLOOKUP(A51,Master!AR$60:BD$107,10,FALSE)),"",VLOOKUP(A51,Master!AR$60:BD$107,10,FALSE))</f>
        <v/>
      </c>
      <c r="T51" s="64"/>
      <c r="U51" s="64"/>
      <c r="V51" s="65" t="str">
        <f>IF(ISNA(VLOOKUP(A51,Master!AR$60:BD$107,11,FALSE)),"",VLOOKUP(A51,Master!AR$60:BD$107,11,FALSE))</f>
        <v/>
      </c>
      <c r="W51" s="65" t="str">
        <f>IF(ISNA(VLOOKUP(A51,Master!AR$60:BD$107,9,FALSE)),"",VLOOKUP(A51,Master!AR$60:BD$107,9,FALSE))</f>
        <v/>
      </c>
      <c r="X51" s="66">
        <f t="shared" si="55"/>
        <v>0</v>
      </c>
      <c r="Y51" s="66">
        <f t="shared" si="56"/>
        <v>0</v>
      </c>
      <c r="Z51" s="66">
        <f t="shared" si="57"/>
        <v>0</v>
      </c>
      <c r="AA51" s="66">
        <f t="shared" si="58"/>
        <v>0</v>
      </c>
      <c r="AB51" s="66">
        <f t="shared" si="59"/>
        <v>0</v>
      </c>
      <c r="AC51" s="66">
        <f t="shared" si="60"/>
        <v>0</v>
      </c>
      <c r="AD51" s="67" t="str">
        <f t="shared" si="88"/>
        <v/>
      </c>
      <c r="AE51" s="67" t="str">
        <f t="shared" si="89"/>
        <v/>
      </c>
      <c r="AF51" s="67" t="str">
        <f t="shared" si="90"/>
        <v/>
      </c>
      <c r="AG51" s="67" t="str">
        <f t="shared" si="91"/>
        <v/>
      </c>
      <c r="AH51" s="67" t="str">
        <f t="shared" si="92"/>
        <v/>
      </c>
      <c r="AI51" s="65" t="str">
        <f t="shared" si="93"/>
        <v/>
      </c>
      <c r="AJ51" s="65">
        <v>0</v>
      </c>
      <c r="AK51" s="66">
        <v>0</v>
      </c>
      <c r="AL51" s="65" t="str">
        <f t="shared" si="94"/>
        <v/>
      </c>
      <c r="AM51" s="66">
        <f t="shared" si="61"/>
        <v>0</v>
      </c>
      <c r="AN51" s="65">
        <f t="shared" si="48"/>
        <v>0</v>
      </c>
      <c r="AO51" s="65">
        <f t="shared" si="62"/>
        <v>0</v>
      </c>
      <c r="AP51" s="65">
        <f t="shared" si="63"/>
        <v>0</v>
      </c>
      <c r="AQ51" s="65">
        <f t="shared" si="64"/>
        <v>0</v>
      </c>
      <c r="AR51" s="67">
        <f t="shared" si="65"/>
        <v>0</v>
      </c>
      <c r="AS51" s="67">
        <f t="shared" si="66"/>
        <v>0</v>
      </c>
      <c r="AT51" s="65"/>
      <c r="AU51" s="65"/>
      <c r="AV51" s="67">
        <f t="shared" si="95"/>
        <v>0</v>
      </c>
      <c r="AW51" s="67">
        <f t="shared" si="67"/>
        <v>0</v>
      </c>
      <c r="AX51" s="67">
        <f t="shared" si="68"/>
        <v>0</v>
      </c>
      <c r="AY51" s="67">
        <f t="shared" si="69"/>
        <v>0</v>
      </c>
      <c r="AZ51" s="67">
        <f t="shared" si="70"/>
        <v>0</v>
      </c>
      <c r="BA51" s="65">
        <f t="shared" si="96"/>
        <v>0</v>
      </c>
      <c r="BB51" s="65">
        <f t="shared" si="71"/>
        <v>0</v>
      </c>
      <c r="BC51" s="66">
        <v>0</v>
      </c>
      <c r="BD51" s="65">
        <f t="shared" si="97"/>
        <v>0</v>
      </c>
      <c r="BE51" s="66">
        <f t="shared" si="72"/>
        <v>0</v>
      </c>
      <c r="BF51" s="65">
        <f t="shared" si="49"/>
        <v>0</v>
      </c>
      <c r="BG51" s="65">
        <f t="shared" si="73"/>
        <v>0</v>
      </c>
      <c r="BH51" s="65">
        <f t="shared" si="74"/>
        <v>0</v>
      </c>
      <c r="BI51" s="65">
        <f t="shared" si="75"/>
        <v>0</v>
      </c>
      <c r="BJ51" s="67">
        <f t="shared" si="98"/>
        <v>0</v>
      </c>
      <c r="BK51" s="67">
        <f t="shared" si="99"/>
        <v>0</v>
      </c>
      <c r="BL51" s="65"/>
      <c r="BM51" s="65"/>
      <c r="BN51" s="67">
        <f t="shared" si="100"/>
        <v>0</v>
      </c>
      <c r="BO51" s="61">
        <f t="shared" si="76"/>
        <v>0</v>
      </c>
      <c r="BP51" s="61">
        <f t="shared" si="77"/>
        <v>1</v>
      </c>
      <c r="BQ51" s="61">
        <f t="shared" si="78"/>
        <v>0</v>
      </c>
      <c r="BR51" s="61">
        <f t="shared" si="79"/>
        <v>0</v>
      </c>
      <c r="BS51" s="61">
        <f t="shared" si="50"/>
        <v>0</v>
      </c>
      <c r="BT51" s="61">
        <f t="shared" si="101"/>
        <v>1</v>
      </c>
      <c r="BU51" s="47">
        <f t="shared" si="80"/>
        <v>0</v>
      </c>
      <c r="BV51" s="68">
        <f t="shared" si="102"/>
        <v>1</v>
      </c>
      <c r="BW51" s="47">
        <f t="shared" si="52"/>
        <v>0</v>
      </c>
      <c r="BX51" s="47">
        <f t="shared" si="53"/>
        <v>0</v>
      </c>
      <c r="BY51" s="36" t="str">
        <f t="shared" si="81"/>
        <v/>
      </c>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Y51" s="36"/>
    </row>
    <row r="52" spans="1:103" s="63" customFormat="1" ht="15.75">
      <c r="A52" s="103">
        <v>25</v>
      </c>
      <c r="B52" s="236" t="str">
        <f>IF(ISNA(VLOOKUP(A52,Master!AR$60:BD$107,3,FALSE)),"",VLOOKUP(A52,Master!AR$60:BD$107,3,FALSE))</f>
        <v/>
      </c>
      <c r="C52" s="237" t="str">
        <f>IF(ISNA(VLOOKUP(A52,Master!AR$60:BD$107,7,FALSE)),"",VLOOKUP(A52,Master!AR$60:BD$107,7,FALSE))</f>
        <v/>
      </c>
      <c r="D52" s="238" t="str">
        <f>IF(ISNA(VLOOKUP(A52,Master!AR$60:BD$107,8,FALSE)),"",VLOOKUP(A52,Master!AR$60:BD$107,8,FALSE))</f>
        <v/>
      </c>
      <c r="E52" s="243" t="str">
        <f>IF(ISNA(VLOOKUP(A52,Master!AR$60:BD$107,4,FALSE)),"",VLOOKUP(A52,Master!AR$60:BD$107,4,FALSE))</f>
        <v/>
      </c>
      <c r="F52" s="102" t="str">
        <f>IF(ISNA(VLOOKUP(A52,Master!AR$60:BD$107,5,FALSE)),"",VLOOKUP(A52,Master!AR$60:BD$107,5,FALSE))</f>
        <v/>
      </c>
      <c r="G52" s="241" t="str">
        <f>IF(ISNA(VLOOKUP(A52,Master!AR$60:BD$107,6,FALSE)),"",VLOOKUP(A52,Master!AR$60:BD$107,6,FALSE))</f>
        <v/>
      </c>
      <c r="H52" s="241" t="str">
        <f t="shared" si="82"/>
        <v/>
      </c>
      <c r="I52" s="242" t="str">
        <f t="shared" ca="1" si="83"/>
        <v/>
      </c>
      <c r="J52" s="241" t="str">
        <f t="shared" si="84"/>
        <v/>
      </c>
      <c r="K52" s="241" t="str">
        <f t="shared" si="85"/>
        <v/>
      </c>
      <c r="L52" s="241" t="str">
        <f t="shared" si="86"/>
        <v/>
      </c>
      <c r="M52" s="241" t="str">
        <f>IF(ISNA(VLOOKUP(A52,Master!AR$60:BD$107,12,FALSE)),"",VLOOKUP(A52,Master!AR$60:BD$107,12,FALSE))</f>
        <v/>
      </c>
      <c r="N52" s="136"/>
      <c r="O52" s="136"/>
      <c r="P52" s="136"/>
      <c r="Q52" s="136">
        <f t="shared" si="87"/>
        <v>0</v>
      </c>
      <c r="R52" s="39">
        <f t="shared" si="103"/>
        <v>1</v>
      </c>
      <c r="S52" s="1" t="str">
        <f>IF(ISNA(VLOOKUP(A52,Master!AR$60:BD$107,10,FALSE)),"",VLOOKUP(A52,Master!AR$60:BD$107,10,FALSE))</f>
        <v/>
      </c>
      <c r="T52" s="64"/>
      <c r="U52" s="64"/>
      <c r="V52" s="65" t="str">
        <f>IF(ISNA(VLOOKUP(A52,Master!AR$60:BD$107,11,FALSE)),"",VLOOKUP(A52,Master!AR$60:BD$107,11,FALSE))</f>
        <v/>
      </c>
      <c r="W52" s="65" t="str">
        <f>IF(ISNA(VLOOKUP(A52,Master!AR$60:BD$107,9,FALSE)),"",VLOOKUP(A52,Master!AR$60:BD$107,9,FALSE))</f>
        <v/>
      </c>
      <c r="X52" s="66">
        <f t="shared" si="55"/>
        <v>0</v>
      </c>
      <c r="Y52" s="66">
        <f t="shared" si="56"/>
        <v>0</v>
      </c>
      <c r="Z52" s="66">
        <f t="shared" si="57"/>
        <v>0</v>
      </c>
      <c r="AA52" s="66">
        <f t="shared" si="58"/>
        <v>0</v>
      </c>
      <c r="AB52" s="66">
        <f t="shared" si="59"/>
        <v>0</v>
      </c>
      <c r="AC52" s="66">
        <f t="shared" si="60"/>
        <v>0</v>
      </c>
      <c r="AD52" s="67" t="str">
        <f t="shared" si="88"/>
        <v/>
      </c>
      <c r="AE52" s="67" t="str">
        <f t="shared" si="89"/>
        <v/>
      </c>
      <c r="AF52" s="67" t="str">
        <f t="shared" si="90"/>
        <v/>
      </c>
      <c r="AG52" s="67" t="str">
        <f t="shared" si="91"/>
        <v/>
      </c>
      <c r="AH52" s="67" t="str">
        <f t="shared" si="92"/>
        <v/>
      </c>
      <c r="AI52" s="65" t="str">
        <f t="shared" si="93"/>
        <v/>
      </c>
      <c r="AJ52" s="65">
        <v>0</v>
      </c>
      <c r="AK52" s="66">
        <v>0</v>
      </c>
      <c r="AL52" s="65" t="str">
        <f t="shared" si="94"/>
        <v/>
      </c>
      <c r="AM52" s="66">
        <f t="shared" si="61"/>
        <v>0</v>
      </c>
      <c r="AN52" s="65">
        <f t="shared" si="48"/>
        <v>0</v>
      </c>
      <c r="AO52" s="65">
        <f t="shared" si="62"/>
        <v>0</v>
      </c>
      <c r="AP52" s="65">
        <f t="shared" si="63"/>
        <v>0</v>
      </c>
      <c r="AQ52" s="65">
        <f t="shared" si="64"/>
        <v>0</v>
      </c>
      <c r="AR52" s="67">
        <f t="shared" si="65"/>
        <v>0</v>
      </c>
      <c r="AS52" s="67">
        <f t="shared" si="66"/>
        <v>0</v>
      </c>
      <c r="AT52" s="65"/>
      <c r="AU52" s="65"/>
      <c r="AV52" s="67">
        <f t="shared" si="95"/>
        <v>0</v>
      </c>
      <c r="AW52" s="67">
        <f t="shared" si="67"/>
        <v>0</v>
      </c>
      <c r="AX52" s="67">
        <f t="shared" si="68"/>
        <v>0</v>
      </c>
      <c r="AY52" s="67">
        <f t="shared" si="69"/>
        <v>0</v>
      </c>
      <c r="AZ52" s="67">
        <f t="shared" si="70"/>
        <v>0</v>
      </c>
      <c r="BA52" s="65">
        <f t="shared" si="96"/>
        <v>0</v>
      </c>
      <c r="BB52" s="65">
        <f t="shared" si="71"/>
        <v>0</v>
      </c>
      <c r="BC52" s="66">
        <v>0</v>
      </c>
      <c r="BD52" s="65">
        <f t="shared" si="97"/>
        <v>0</v>
      </c>
      <c r="BE52" s="66">
        <f t="shared" si="72"/>
        <v>0</v>
      </c>
      <c r="BF52" s="65">
        <f t="shared" si="49"/>
        <v>0</v>
      </c>
      <c r="BG52" s="65">
        <f t="shared" si="73"/>
        <v>0</v>
      </c>
      <c r="BH52" s="65">
        <f t="shared" si="74"/>
        <v>0</v>
      </c>
      <c r="BI52" s="65">
        <f t="shared" si="75"/>
        <v>0</v>
      </c>
      <c r="BJ52" s="67">
        <f t="shared" si="98"/>
        <v>0</v>
      </c>
      <c r="BK52" s="67">
        <f t="shared" si="99"/>
        <v>0</v>
      </c>
      <c r="BL52" s="65"/>
      <c r="BM52" s="65"/>
      <c r="BN52" s="67">
        <f t="shared" si="100"/>
        <v>0</v>
      </c>
      <c r="BO52" s="61">
        <f t="shared" si="76"/>
        <v>0</v>
      </c>
      <c r="BP52" s="61">
        <f t="shared" si="77"/>
        <v>1</v>
      </c>
      <c r="BQ52" s="61">
        <f t="shared" si="78"/>
        <v>0</v>
      </c>
      <c r="BR52" s="61">
        <f t="shared" si="79"/>
        <v>0</v>
      </c>
      <c r="BS52" s="61">
        <f t="shared" si="50"/>
        <v>0</v>
      </c>
      <c r="BT52" s="61">
        <f t="shared" si="101"/>
        <v>1</v>
      </c>
      <c r="BU52" s="47">
        <f t="shared" si="80"/>
        <v>0</v>
      </c>
      <c r="BV52" s="68">
        <f t="shared" si="102"/>
        <v>1</v>
      </c>
      <c r="BW52" s="47">
        <f t="shared" si="52"/>
        <v>0</v>
      </c>
      <c r="BX52" s="47">
        <f t="shared" si="53"/>
        <v>0</v>
      </c>
      <c r="BY52" s="36" t="str">
        <f t="shared" si="81"/>
        <v/>
      </c>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Y52" s="36"/>
    </row>
    <row r="53" spans="1:103" s="63" customFormat="1" ht="15.75">
      <c r="A53" s="103">
        <v>26</v>
      </c>
      <c r="B53" s="236" t="str">
        <f>IF(ISNA(VLOOKUP(A53,Master!AR$60:BD$107,3,FALSE)),"",VLOOKUP(A53,Master!AR$60:BD$107,3,FALSE))</f>
        <v/>
      </c>
      <c r="C53" s="237" t="str">
        <f>IF(ISNA(VLOOKUP(A53,Master!AR$60:BD$107,7,FALSE)),"",VLOOKUP(A53,Master!AR$60:BD$107,7,FALSE))</f>
        <v/>
      </c>
      <c r="D53" s="238" t="str">
        <f>IF(ISNA(VLOOKUP(A53,Master!AR$60:BD$107,8,FALSE)),"",VLOOKUP(A53,Master!AR$60:BD$107,8,FALSE))</f>
        <v/>
      </c>
      <c r="E53" s="243" t="str">
        <f>IF(ISNA(VLOOKUP(A53,Master!AR$60:BD$107,4,FALSE)),"",VLOOKUP(A53,Master!AR$60:BD$107,4,FALSE))</f>
        <v/>
      </c>
      <c r="F53" s="102" t="str">
        <f>IF(ISNA(VLOOKUP(A53,Master!AR$60:BD$107,5,FALSE)),"",VLOOKUP(A53,Master!AR$60:BD$107,5,FALSE))</f>
        <v/>
      </c>
      <c r="G53" s="241" t="str">
        <f>IF(ISNA(VLOOKUP(A53,Master!AR$60:BD$107,6,FALSE)),"",VLOOKUP(A53,Master!AR$60:BD$107,6,FALSE))</f>
        <v/>
      </c>
      <c r="H53" s="241" t="str">
        <f t="shared" si="82"/>
        <v/>
      </c>
      <c r="I53" s="242" t="str">
        <f t="shared" ca="1" si="83"/>
        <v/>
      </c>
      <c r="J53" s="241" t="str">
        <f t="shared" si="84"/>
        <v/>
      </c>
      <c r="K53" s="241" t="str">
        <f t="shared" si="85"/>
        <v/>
      </c>
      <c r="L53" s="241" t="str">
        <f t="shared" si="86"/>
        <v/>
      </c>
      <c r="M53" s="241" t="str">
        <f>IF(ISNA(VLOOKUP(A53,Master!AR$60:BD$107,12,FALSE)),"",VLOOKUP(A53,Master!AR$60:BD$107,12,FALSE))</f>
        <v/>
      </c>
      <c r="N53" s="136"/>
      <c r="O53" s="136"/>
      <c r="P53" s="136"/>
      <c r="Q53" s="136">
        <f t="shared" si="87"/>
        <v>0</v>
      </c>
      <c r="R53" s="39">
        <f t="shared" si="103"/>
        <v>1</v>
      </c>
      <c r="S53" s="1" t="str">
        <f>IF(ISNA(VLOOKUP(A53,Master!AR$60:BD$107,10,FALSE)),"",VLOOKUP(A53,Master!AR$60:BD$107,10,FALSE))</f>
        <v/>
      </c>
      <c r="T53" s="64"/>
      <c r="U53" s="64"/>
      <c r="V53" s="65" t="str">
        <f>IF(ISNA(VLOOKUP(A53,Master!AR$60:BD$107,11,FALSE)),"",VLOOKUP(A53,Master!AR$60:BD$107,11,FALSE))</f>
        <v/>
      </c>
      <c r="W53" s="65" t="str">
        <f>IF(ISNA(VLOOKUP(A53,Master!AR$60:BD$107,9,FALSE)),"",VLOOKUP(A53,Master!AR$60:BD$107,9,FALSE))</f>
        <v/>
      </c>
      <c r="X53" s="66">
        <f t="shared" si="55"/>
        <v>0</v>
      </c>
      <c r="Y53" s="66">
        <f t="shared" si="56"/>
        <v>0</v>
      </c>
      <c r="Z53" s="66">
        <f t="shared" si="57"/>
        <v>0</v>
      </c>
      <c r="AA53" s="66">
        <f t="shared" si="58"/>
        <v>0</v>
      </c>
      <c r="AB53" s="66">
        <f t="shared" si="59"/>
        <v>0</v>
      </c>
      <c r="AC53" s="66">
        <f t="shared" si="60"/>
        <v>0</v>
      </c>
      <c r="AD53" s="67" t="str">
        <f t="shared" si="88"/>
        <v/>
      </c>
      <c r="AE53" s="67" t="str">
        <f t="shared" si="89"/>
        <v/>
      </c>
      <c r="AF53" s="67" t="str">
        <f t="shared" si="90"/>
        <v/>
      </c>
      <c r="AG53" s="67" t="str">
        <f t="shared" si="91"/>
        <v/>
      </c>
      <c r="AH53" s="67" t="str">
        <f t="shared" si="92"/>
        <v/>
      </c>
      <c r="AI53" s="65" t="str">
        <f t="shared" si="93"/>
        <v/>
      </c>
      <c r="AJ53" s="65">
        <v>0</v>
      </c>
      <c r="AK53" s="66">
        <v>0</v>
      </c>
      <c r="AL53" s="65" t="str">
        <f t="shared" si="94"/>
        <v/>
      </c>
      <c r="AM53" s="66">
        <f t="shared" si="61"/>
        <v>0</v>
      </c>
      <c r="AN53" s="65">
        <f t="shared" si="48"/>
        <v>0</v>
      </c>
      <c r="AO53" s="65">
        <f t="shared" si="62"/>
        <v>0</v>
      </c>
      <c r="AP53" s="65">
        <f t="shared" si="63"/>
        <v>0</v>
      </c>
      <c r="AQ53" s="65">
        <f t="shared" si="64"/>
        <v>0</v>
      </c>
      <c r="AR53" s="67">
        <f t="shared" si="65"/>
        <v>0</v>
      </c>
      <c r="AS53" s="67">
        <f t="shared" si="66"/>
        <v>0</v>
      </c>
      <c r="AT53" s="65"/>
      <c r="AU53" s="65"/>
      <c r="AV53" s="67">
        <f t="shared" si="95"/>
        <v>0</v>
      </c>
      <c r="AW53" s="67">
        <f t="shared" si="67"/>
        <v>0</v>
      </c>
      <c r="AX53" s="67">
        <f t="shared" si="68"/>
        <v>0</v>
      </c>
      <c r="AY53" s="67">
        <f t="shared" si="69"/>
        <v>0</v>
      </c>
      <c r="AZ53" s="67">
        <f t="shared" si="70"/>
        <v>0</v>
      </c>
      <c r="BA53" s="65">
        <f t="shared" si="96"/>
        <v>0</v>
      </c>
      <c r="BB53" s="65">
        <f t="shared" si="71"/>
        <v>0</v>
      </c>
      <c r="BC53" s="66">
        <v>0</v>
      </c>
      <c r="BD53" s="65">
        <f t="shared" si="97"/>
        <v>0</v>
      </c>
      <c r="BE53" s="66">
        <f t="shared" si="72"/>
        <v>0</v>
      </c>
      <c r="BF53" s="65">
        <f t="shared" si="49"/>
        <v>0</v>
      </c>
      <c r="BG53" s="65">
        <f t="shared" si="73"/>
        <v>0</v>
      </c>
      <c r="BH53" s="65">
        <f t="shared" si="74"/>
        <v>0</v>
      </c>
      <c r="BI53" s="65">
        <f t="shared" si="75"/>
        <v>0</v>
      </c>
      <c r="BJ53" s="67">
        <f t="shared" si="98"/>
        <v>0</v>
      </c>
      <c r="BK53" s="67">
        <f t="shared" si="99"/>
        <v>0</v>
      </c>
      <c r="BL53" s="65"/>
      <c r="BM53" s="65"/>
      <c r="BN53" s="67">
        <f t="shared" si="100"/>
        <v>0</v>
      </c>
      <c r="BO53" s="61">
        <f t="shared" si="76"/>
        <v>0</v>
      </c>
      <c r="BP53" s="61">
        <f t="shared" si="77"/>
        <v>1</v>
      </c>
      <c r="BQ53" s="61">
        <f t="shared" si="78"/>
        <v>0</v>
      </c>
      <c r="BR53" s="61">
        <f t="shared" si="79"/>
        <v>0</v>
      </c>
      <c r="BS53" s="61">
        <f t="shared" si="50"/>
        <v>0</v>
      </c>
      <c r="BT53" s="61">
        <f t="shared" si="101"/>
        <v>1</v>
      </c>
      <c r="BU53" s="47">
        <f t="shared" si="80"/>
        <v>0</v>
      </c>
      <c r="BV53" s="68">
        <f t="shared" si="102"/>
        <v>1</v>
      </c>
      <c r="BW53" s="47">
        <f t="shared" si="52"/>
        <v>0</v>
      </c>
      <c r="BX53" s="47">
        <f t="shared" si="53"/>
        <v>0</v>
      </c>
      <c r="BY53" s="36" t="str">
        <f t="shared" si="81"/>
        <v/>
      </c>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Y53" s="36"/>
    </row>
    <row r="54" spans="1:103" s="63" customFormat="1" ht="15.75">
      <c r="A54" s="103">
        <v>27</v>
      </c>
      <c r="B54" s="236" t="str">
        <f>IF(ISNA(VLOOKUP(A54,Master!AR$60:BD$107,3,FALSE)),"",VLOOKUP(A54,Master!AR$60:BD$107,3,FALSE))</f>
        <v/>
      </c>
      <c r="C54" s="237" t="str">
        <f>IF(ISNA(VLOOKUP(A54,Master!AR$60:BD$107,7,FALSE)),"",VLOOKUP(A54,Master!AR$60:BD$107,7,FALSE))</f>
        <v/>
      </c>
      <c r="D54" s="238" t="str">
        <f>IF(ISNA(VLOOKUP(A54,Master!AR$60:BD$107,8,FALSE)),"",VLOOKUP(A54,Master!AR$60:BD$107,8,FALSE))</f>
        <v/>
      </c>
      <c r="E54" s="243" t="str">
        <f>IF(ISNA(VLOOKUP(A54,Master!AR$60:BD$107,4,FALSE)),"",VLOOKUP(A54,Master!AR$60:BD$107,4,FALSE))</f>
        <v/>
      </c>
      <c r="F54" s="102" t="str">
        <f>IF(ISNA(VLOOKUP(A54,Master!AR$60:BD$107,5,FALSE)),"",VLOOKUP(A54,Master!AR$60:BD$107,5,FALSE))</f>
        <v/>
      </c>
      <c r="G54" s="241" t="str">
        <f>IF(ISNA(VLOOKUP(A54,Master!AR$60:BD$107,6,FALSE)),"",VLOOKUP(A54,Master!AR$60:BD$107,6,FALSE))</f>
        <v/>
      </c>
      <c r="H54" s="241" t="str">
        <f t="shared" si="82"/>
        <v/>
      </c>
      <c r="I54" s="242" t="str">
        <f t="shared" ca="1" si="83"/>
        <v/>
      </c>
      <c r="J54" s="241" t="str">
        <f t="shared" si="84"/>
        <v/>
      </c>
      <c r="K54" s="241" t="str">
        <f t="shared" si="85"/>
        <v/>
      </c>
      <c r="L54" s="241" t="str">
        <f t="shared" si="86"/>
        <v/>
      </c>
      <c r="M54" s="241" t="str">
        <f>IF(ISNA(VLOOKUP(A54,Master!AR$60:BD$107,12,FALSE)),"",VLOOKUP(A54,Master!AR$60:BD$107,12,FALSE))</f>
        <v/>
      </c>
      <c r="N54" s="136"/>
      <c r="O54" s="136"/>
      <c r="P54" s="136"/>
      <c r="Q54" s="136">
        <f t="shared" si="87"/>
        <v>0</v>
      </c>
      <c r="R54" s="39">
        <f t="shared" si="103"/>
        <v>1</v>
      </c>
      <c r="S54" s="1" t="str">
        <f>IF(ISNA(VLOOKUP(A54,Master!AR$60:BD$107,10,FALSE)),"",VLOOKUP(A54,Master!AR$60:BD$107,10,FALSE))</f>
        <v/>
      </c>
      <c r="T54" s="64"/>
      <c r="U54" s="64"/>
      <c r="V54" s="65" t="str">
        <f>IF(ISNA(VLOOKUP(A54,Master!AR$60:BD$107,11,FALSE)),"",VLOOKUP(A54,Master!AR$60:BD$107,11,FALSE))</f>
        <v/>
      </c>
      <c r="W54" s="65" t="str">
        <f>IF(ISNA(VLOOKUP(A54,Master!AR$60:BD$107,9,FALSE)),"",VLOOKUP(A54,Master!AR$60:BD$107,9,FALSE))</f>
        <v/>
      </c>
      <c r="X54" s="66">
        <f t="shared" si="55"/>
        <v>0</v>
      </c>
      <c r="Y54" s="66">
        <f t="shared" si="56"/>
        <v>0</v>
      </c>
      <c r="Z54" s="66">
        <f t="shared" si="57"/>
        <v>0</v>
      </c>
      <c r="AA54" s="66">
        <f t="shared" si="58"/>
        <v>0</v>
      </c>
      <c r="AB54" s="66">
        <f t="shared" si="59"/>
        <v>0</v>
      </c>
      <c r="AC54" s="66">
        <f t="shared" si="60"/>
        <v>0</v>
      </c>
      <c r="AD54" s="67" t="str">
        <f t="shared" si="88"/>
        <v/>
      </c>
      <c r="AE54" s="67" t="str">
        <f t="shared" si="89"/>
        <v/>
      </c>
      <c r="AF54" s="67" t="str">
        <f t="shared" si="90"/>
        <v/>
      </c>
      <c r="AG54" s="67" t="str">
        <f t="shared" si="91"/>
        <v/>
      </c>
      <c r="AH54" s="67" t="str">
        <f t="shared" si="92"/>
        <v/>
      </c>
      <c r="AI54" s="65" t="str">
        <f t="shared" si="93"/>
        <v/>
      </c>
      <c r="AJ54" s="65">
        <v>0</v>
      </c>
      <c r="AK54" s="66">
        <v>0</v>
      </c>
      <c r="AL54" s="65" t="str">
        <f t="shared" si="94"/>
        <v/>
      </c>
      <c r="AM54" s="66">
        <f t="shared" si="61"/>
        <v>0</v>
      </c>
      <c r="AN54" s="65">
        <f t="shared" si="48"/>
        <v>0</v>
      </c>
      <c r="AO54" s="65">
        <f t="shared" si="62"/>
        <v>0</v>
      </c>
      <c r="AP54" s="65">
        <f t="shared" si="63"/>
        <v>0</v>
      </c>
      <c r="AQ54" s="65">
        <f t="shared" si="64"/>
        <v>0</v>
      </c>
      <c r="AR54" s="67">
        <f t="shared" si="65"/>
        <v>0</v>
      </c>
      <c r="AS54" s="67">
        <f t="shared" si="66"/>
        <v>0</v>
      </c>
      <c r="AT54" s="65"/>
      <c r="AU54" s="65"/>
      <c r="AV54" s="67">
        <f t="shared" si="95"/>
        <v>0</v>
      </c>
      <c r="AW54" s="67">
        <f t="shared" si="67"/>
        <v>0</v>
      </c>
      <c r="AX54" s="67">
        <f t="shared" si="68"/>
        <v>0</v>
      </c>
      <c r="AY54" s="67">
        <f t="shared" si="69"/>
        <v>0</v>
      </c>
      <c r="AZ54" s="67">
        <f t="shared" si="70"/>
        <v>0</v>
      </c>
      <c r="BA54" s="65">
        <f t="shared" si="96"/>
        <v>0</v>
      </c>
      <c r="BB54" s="65">
        <f t="shared" si="71"/>
        <v>0</v>
      </c>
      <c r="BC54" s="66">
        <v>0</v>
      </c>
      <c r="BD54" s="65">
        <f t="shared" si="97"/>
        <v>0</v>
      </c>
      <c r="BE54" s="66">
        <f t="shared" si="72"/>
        <v>0</v>
      </c>
      <c r="BF54" s="65">
        <f t="shared" si="49"/>
        <v>0</v>
      </c>
      <c r="BG54" s="65">
        <f t="shared" si="73"/>
        <v>0</v>
      </c>
      <c r="BH54" s="65">
        <f t="shared" si="74"/>
        <v>0</v>
      </c>
      <c r="BI54" s="65">
        <f t="shared" si="75"/>
        <v>0</v>
      </c>
      <c r="BJ54" s="67">
        <f t="shared" si="98"/>
        <v>0</v>
      </c>
      <c r="BK54" s="67">
        <f t="shared" si="99"/>
        <v>0</v>
      </c>
      <c r="BL54" s="65"/>
      <c r="BM54" s="65"/>
      <c r="BN54" s="67">
        <f t="shared" si="100"/>
        <v>0</v>
      </c>
      <c r="BO54" s="61">
        <f t="shared" si="76"/>
        <v>0</v>
      </c>
      <c r="BP54" s="61">
        <f t="shared" si="77"/>
        <v>1</v>
      </c>
      <c r="BQ54" s="61">
        <f t="shared" si="78"/>
        <v>0</v>
      </c>
      <c r="BR54" s="61">
        <f t="shared" si="79"/>
        <v>0</v>
      </c>
      <c r="BS54" s="61">
        <f t="shared" si="50"/>
        <v>0</v>
      </c>
      <c r="BT54" s="61">
        <f t="shared" si="101"/>
        <v>1</v>
      </c>
      <c r="BU54" s="47">
        <f t="shared" si="80"/>
        <v>0</v>
      </c>
      <c r="BV54" s="68">
        <f t="shared" si="102"/>
        <v>1</v>
      </c>
      <c r="BW54" s="47">
        <f t="shared" si="52"/>
        <v>0</v>
      </c>
      <c r="BX54" s="47">
        <f t="shared" si="53"/>
        <v>0</v>
      </c>
      <c r="BY54" s="36" t="str">
        <f t="shared" si="81"/>
        <v/>
      </c>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Y54" s="36"/>
    </row>
    <row r="55" spans="1:103" s="63" customFormat="1" ht="15.75">
      <c r="A55" s="103">
        <v>28</v>
      </c>
      <c r="B55" s="236" t="str">
        <f>IF(ISNA(VLOOKUP(A55,Master!AR$60:BD$107,3,FALSE)),"",VLOOKUP(A55,Master!AR$60:BD$107,3,FALSE))</f>
        <v/>
      </c>
      <c r="C55" s="237" t="str">
        <f>IF(ISNA(VLOOKUP(A55,Master!AR$60:BD$107,7,FALSE)),"",VLOOKUP(A55,Master!AR$60:BD$107,7,FALSE))</f>
        <v/>
      </c>
      <c r="D55" s="238" t="str">
        <f>IF(ISNA(VLOOKUP(A55,Master!AR$60:BD$107,8,FALSE)),"",VLOOKUP(A55,Master!AR$60:BD$107,8,FALSE))</f>
        <v/>
      </c>
      <c r="E55" s="243" t="str">
        <f>IF(ISNA(VLOOKUP(A55,Master!AR$60:BD$107,4,FALSE)),"",VLOOKUP(A55,Master!AR$60:BD$107,4,FALSE))</f>
        <v/>
      </c>
      <c r="F55" s="102" t="str">
        <f>IF(ISNA(VLOOKUP(A55,Master!AR$60:BD$107,5,FALSE)),"",VLOOKUP(A55,Master!AR$60:BD$107,5,FALSE))</f>
        <v/>
      </c>
      <c r="G55" s="241" t="str">
        <f>IF(ISNA(VLOOKUP(A55,Master!AR$60:BD$107,6,FALSE)),"",VLOOKUP(A55,Master!AR$60:BD$107,6,FALSE))</f>
        <v/>
      </c>
      <c r="H55" s="241" t="str">
        <f t="shared" si="82"/>
        <v/>
      </c>
      <c r="I55" s="242" t="str">
        <f t="shared" ca="1" si="83"/>
        <v/>
      </c>
      <c r="J55" s="241" t="str">
        <f t="shared" si="84"/>
        <v/>
      </c>
      <c r="K55" s="241" t="str">
        <f t="shared" si="85"/>
        <v/>
      </c>
      <c r="L55" s="241" t="str">
        <f t="shared" si="86"/>
        <v/>
      </c>
      <c r="M55" s="241" t="str">
        <f>IF(ISNA(VLOOKUP(A55,Master!AR$60:BD$107,12,FALSE)),"",VLOOKUP(A55,Master!AR$60:BD$107,12,FALSE))</f>
        <v/>
      </c>
      <c r="N55" s="136"/>
      <c r="O55" s="136"/>
      <c r="P55" s="136"/>
      <c r="Q55" s="136">
        <f t="shared" si="87"/>
        <v>0</v>
      </c>
      <c r="R55" s="39">
        <f t="shared" si="103"/>
        <v>1</v>
      </c>
      <c r="S55" s="1" t="str">
        <f>IF(ISNA(VLOOKUP(A55,Master!AR$60:BD$107,10,FALSE)),"",VLOOKUP(A55,Master!AR$60:BD$107,10,FALSE))</f>
        <v/>
      </c>
      <c r="T55" s="64"/>
      <c r="U55" s="64"/>
      <c r="V55" s="65" t="str">
        <f>IF(ISNA(VLOOKUP(A55,Master!AR$60:BD$107,11,FALSE)),"",VLOOKUP(A55,Master!AR$60:BD$107,11,FALSE))</f>
        <v/>
      </c>
      <c r="W55" s="65" t="str">
        <f>IF(ISNA(VLOOKUP(A55,Master!AR$60:BD$107,9,FALSE)),"",VLOOKUP(A55,Master!AR$60:BD$107,9,FALSE))</f>
        <v/>
      </c>
      <c r="X55" s="66">
        <f t="shared" si="55"/>
        <v>0</v>
      </c>
      <c r="Y55" s="66">
        <f t="shared" si="56"/>
        <v>0</v>
      </c>
      <c r="Z55" s="66">
        <f t="shared" si="57"/>
        <v>0</v>
      </c>
      <c r="AA55" s="66">
        <f t="shared" si="58"/>
        <v>0</v>
      </c>
      <c r="AB55" s="66">
        <f t="shared" si="59"/>
        <v>0</v>
      </c>
      <c r="AC55" s="66">
        <f t="shared" si="60"/>
        <v>0</v>
      </c>
      <c r="AD55" s="67" t="str">
        <f t="shared" si="88"/>
        <v/>
      </c>
      <c r="AE55" s="67" t="str">
        <f t="shared" si="89"/>
        <v/>
      </c>
      <c r="AF55" s="67" t="str">
        <f t="shared" si="90"/>
        <v/>
      </c>
      <c r="AG55" s="67" t="str">
        <f t="shared" si="91"/>
        <v/>
      </c>
      <c r="AH55" s="67" t="str">
        <f t="shared" si="92"/>
        <v/>
      </c>
      <c r="AI55" s="65" t="str">
        <f t="shared" si="93"/>
        <v/>
      </c>
      <c r="AJ55" s="65">
        <v>0</v>
      </c>
      <c r="AK55" s="66">
        <v>0</v>
      </c>
      <c r="AL55" s="65" t="str">
        <f t="shared" si="94"/>
        <v/>
      </c>
      <c r="AM55" s="66">
        <f t="shared" si="61"/>
        <v>0</v>
      </c>
      <c r="AN55" s="65">
        <f t="shared" si="48"/>
        <v>0</v>
      </c>
      <c r="AO55" s="65">
        <f t="shared" si="62"/>
        <v>0</v>
      </c>
      <c r="AP55" s="65">
        <f t="shared" si="63"/>
        <v>0</v>
      </c>
      <c r="AQ55" s="65">
        <f t="shared" si="64"/>
        <v>0</v>
      </c>
      <c r="AR55" s="67">
        <f t="shared" si="65"/>
        <v>0</v>
      </c>
      <c r="AS55" s="67">
        <f t="shared" si="66"/>
        <v>0</v>
      </c>
      <c r="AT55" s="65"/>
      <c r="AU55" s="65"/>
      <c r="AV55" s="67">
        <f t="shared" si="95"/>
        <v>0</v>
      </c>
      <c r="AW55" s="67">
        <f t="shared" si="67"/>
        <v>0</v>
      </c>
      <c r="AX55" s="67">
        <f t="shared" si="68"/>
        <v>0</v>
      </c>
      <c r="AY55" s="67">
        <f t="shared" si="69"/>
        <v>0</v>
      </c>
      <c r="AZ55" s="67">
        <f t="shared" si="70"/>
        <v>0</v>
      </c>
      <c r="BA55" s="65">
        <f t="shared" si="96"/>
        <v>0</v>
      </c>
      <c r="BB55" s="65">
        <f t="shared" si="71"/>
        <v>0</v>
      </c>
      <c r="BC55" s="66">
        <v>0</v>
      </c>
      <c r="BD55" s="65">
        <f t="shared" si="97"/>
        <v>0</v>
      </c>
      <c r="BE55" s="66">
        <f t="shared" si="72"/>
        <v>0</v>
      </c>
      <c r="BF55" s="65">
        <f t="shared" si="49"/>
        <v>0</v>
      </c>
      <c r="BG55" s="65">
        <f t="shared" si="73"/>
        <v>0</v>
      </c>
      <c r="BH55" s="65">
        <f t="shared" si="74"/>
        <v>0</v>
      </c>
      <c r="BI55" s="65">
        <f t="shared" si="75"/>
        <v>0</v>
      </c>
      <c r="BJ55" s="67">
        <f t="shared" si="98"/>
        <v>0</v>
      </c>
      <c r="BK55" s="67">
        <f t="shared" si="99"/>
        <v>0</v>
      </c>
      <c r="BL55" s="65"/>
      <c r="BM55" s="65"/>
      <c r="BN55" s="67">
        <f t="shared" si="100"/>
        <v>0</v>
      </c>
      <c r="BO55" s="61">
        <f t="shared" si="76"/>
        <v>0</v>
      </c>
      <c r="BP55" s="61">
        <f t="shared" si="77"/>
        <v>1</v>
      </c>
      <c r="BQ55" s="61">
        <f t="shared" si="78"/>
        <v>0</v>
      </c>
      <c r="BR55" s="61">
        <f t="shared" si="79"/>
        <v>0</v>
      </c>
      <c r="BS55" s="61">
        <f t="shared" si="50"/>
        <v>0</v>
      </c>
      <c r="BT55" s="61">
        <f t="shared" si="101"/>
        <v>1</v>
      </c>
      <c r="BU55" s="47">
        <f t="shared" si="80"/>
        <v>0</v>
      </c>
      <c r="BV55" s="68">
        <f t="shared" si="102"/>
        <v>1</v>
      </c>
      <c r="BW55" s="47">
        <f t="shared" si="52"/>
        <v>0</v>
      </c>
      <c r="BX55" s="47">
        <f t="shared" si="53"/>
        <v>0</v>
      </c>
      <c r="BY55" s="36" t="str">
        <f t="shared" si="81"/>
        <v/>
      </c>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Y55" s="36"/>
    </row>
    <row r="56" spans="1:103" s="63" customFormat="1" ht="15.75">
      <c r="A56" s="103">
        <v>29</v>
      </c>
      <c r="B56" s="236" t="str">
        <f>IF(ISNA(VLOOKUP(A56,Master!AR$60:BD$107,3,FALSE)),"",VLOOKUP(A56,Master!AR$60:BD$107,3,FALSE))</f>
        <v/>
      </c>
      <c r="C56" s="237" t="str">
        <f>IF(ISNA(VLOOKUP(A56,Master!AR$60:BD$107,7,FALSE)),"",VLOOKUP(A56,Master!AR$60:BD$107,7,FALSE))</f>
        <v/>
      </c>
      <c r="D56" s="238" t="str">
        <f>IF(ISNA(VLOOKUP(A56,Master!AR$60:BD$107,8,FALSE)),"",VLOOKUP(A56,Master!AR$60:BD$107,8,FALSE))</f>
        <v/>
      </c>
      <c r="E56" s="243" t="str">
        <f>IF(ISNA(VLOOKUP(A56,Master!AR$60:BD$107,4,FALSE)),"",VLOOKUP(A56,Master!AR$60:BD$107,4,FALSE))</f>
        <v/>
      </c>
      <c r="F56" s="102" t="str">
        <f>IF(ISNA(VLOOKUP(A56,Master!AR$60:BD$107,5,FALSE)),"",VLOOKUP(A56,Master!AR$60:BD$107,5,FALSE))</f>
        <v/>
      </c>
      <c r="G56" s="241" t="str">
        <f>IF(ISNA(VLOOKUP(A56,Master!AR$60:BD$107,6,FALSE)),"",VLOOKUP(A56,Master!AR$60:BD$107,6,FALSE))</f>
        <v/>
      </c>
      <c r="H56" s="241" t="str">
        <f t="shared" si="82"/>
        <v/>
      </c>
      <c r="I56" s="242" t="str">
        <f t="shared" ca="1" si="83"/>
        <v/>
      </c>
      <c r="J56" s="241" t="str">
        <f t="shared" si="84"/>
        <v/>
      </c>
      <c r="K56" s="241" t="str">
        <f t="shared" si="85"/>
        <v/>
      </c>
      <c r="L56" s="241" t="str">
        <f t="shared" si="86"/>
        <v/>
      </c>
      <c r="M56" s="241" t="str">
        <f>IF(ISNA(VLOOKUP(A56,Master!AR$60:BD$107,12,FALSE)),"",VLOOKUP(A56,Master!AR$60:BD$107,12,FALSE))</f>
        <v/>
      </c>
      <c r="N56" s="136"/>
      <c r="O56" s="136"/>
      <c r="P56" s="136"/>
      <c r="Q56" s="136">
        <f t="shared" si="87"/>
        <v>0</v>
      </c>
      <c r="R56" s="39">
        <f t="shared" si="103"/>
        <v>1</v>
      </c>
      <c r="S56" s="1" t="str">
        <f>IF(ISNA(VLOOKUP(A56,Master!AR$60:BD$107,10,FALSE)),"",VLOOKUP(A56,Master!AR$60:BD$107,10,FALSE))</f>
        <v/>
      </c>
      <c r="T56" s="64"/>
      <c r="U56" s="64"/>
      <c r="V56" s="65" t="str">
        <f>IF(ISNA(VLOOKUP(A56,Master!AR$60:BD$107,11,FALSE)),"",VLOOKUP(A56,Master!AR$60:BD$107,11,FALSE))</f>
        <v/>
      </c>
      <c r="W56" s="65" t="str">
        <f>IF(ISNA(VLOOKUP(A56,Master!AR$60:BD$107,9,FALSE)),"",VLOOKUP(A56,Master!AR$60:BD$107,9,FALSE))</f>
        <v/>
      </c>
      <c r="X56" s="66">
        <f t="shared" si="55"/>
        <v>0</v>
      </c>
      <c r="Y56" s="66">
        <f t="shared" si="56"/>
        <v>0</v>
      </c>
      <c r="Z56" s="66">
        <f t="shared" si="57"/>
        <v>0</v>
      </c>
      <c r="AA56" s="66">
        <f t="shared" si="58"/>
        <v>0</v>
      </c>
      <c r="AB56" s="66">
        <f t="shared" si="59"/>
        <v>0</v>
      </c>
      <c r="AC56" s="66">
        <f t="shared" si="60"/>
        <v>0</v>
      </c>
      <c r="AD56" s="67" t="str">
        <f t="shared" si="88"/>
        <v/>
      </c>
      <c r="AE56" s="67" t="str">
        <f t="shared" si="89"/>
        <v/>
      </c>
      <c r="AF56" s="67" t="str">
        <f t="shared" si="90"/>
        <v/>
      </c>
      <c r="AG56" s="67" t="str">
        <f t="shared" si="91"/>
        <v/>
      </c>
      <c r="AH56" s="67" t="str">
        <f t="shared" si="92"/>
        <v/>
      </c>
      <c r="AI56" s="65" t="str">
        <f t="shared" si="93"/>
        <v/>
      </c>
      <c r="AJ56" s="65">
        <v>0</v>
      </c>
      <c r="AK56" s="66">
        <v>0</v>
      </c>
      <c r="AL56" s="65" t="str">
        <f t="shared" si="94"/>
        <v/>
      </c>
      <c r="AM56" s="66">
        <f t="shared" si="61"/>
        <v>0</v>
      </c>
      <c r="AN56" s="65">
        <f t="shared" si="48"/>
        <v>0</v>
      </c>
      <c r="AO56" s="65">
        <f t="shared" si="62"/>
        <v>0</v>
      </c>
      <c r="AP56" s="65">
        <f t="shared" si="63"/>
        <v>0</v>
      </c>
      <c r="AQ56" s="65">
        <f t="shared" si="64"/>
        <v>0</v>
      </c>
      <c r="AR56" s="67">
        <f t="shared" si="65"/>
        <v>0</v>
      </c>
      <c r="AS56" s="67">
        <f t="shared" si="66"/>
        <v>0</v>
      </c>
      <c r="AT56" s="65"/>
      <c r="AU56" s="65"/>
      <c r="AV56" s="67">
        <f t="shared" si="95"/>
        <v>0</v>
      </c>
      <c r="AW56" s="67">
        <f t="shared" si="67"/>
        <v>0</v>
      </c>
      <c r="AX56" s="67">
        <f t="shared" si="68"/>
        <v>0</v>
      </c>
      <c r="AY56" s="67">
        <f t="shared" si="69"/>
        <v>0</v>
      </c>
      <c r="AZ56" s="67">
        <f t="shared" si="70"/>
        <v>0</v>
      </c>
      <c r="BA56" s="65">
        <f t="shared" si="96"/>
        <v>0</v>
      </c>
      <c r="BB56" s="65">
        <f t="shared" si="71"/>
        <v>0</v>
      </c>
      <c r="BC56" s="66">
        <v>0</v>
      </c>
      <c r="BD56" s="65">
        <f t="shared" si="97"/>
        <v>0</v>
      </c>
      <c r="BE56" s="66">
        <f t="shared" si="72"/>
        <v>0</v>
      </c>
      <c r="BF56" s="65">
        <f t="shared" si="49"/>
        <v>0</v>
      </c>
      <c r="BG56" s="65">
        <f t="shared" si="73"/>
        <v>0</v>
      </c>
      <c r="BH56" s="65">
        <f t="shared" si="74"/>
        <v>0</v>
      </c>
      <c r="BI56" s="65">
        <f t="shared" si="75"/>
        <v>0</v>
      </c>
      <c r="BJ56" s="67">
        <f t="shared" si="98"/>
        <v>0</v>
      </c>
      <c r="BK56" s="67">
        <f t="shared" si="99"/>
        <v>0</v>
      </c>
      <c r="BL56" s="65"/>
      <c r="BM56" s="65"/>
      <c r="BN56" s="67">
        <f t="shared" si="100"/>
        <v>0</v>
      </c>
      <c r="BO56" s="61">
        <f t="shared" si="76"/>
        <v>0</v>
      </c>
      <c r="BP56" s="61">
        <f t="shared" si="77"/>
        <v>1</v>
      </c>
      <c r="BQ56" s="61">
        <f t="shared" si="78"/>
        <v>0</v>
      </c>
      <c r="BR56" s="61">
        <f t="shared" si="79"/>
        <v>0</v>
      </c>
      <c r="BS56" s="61">
        <f t="shared" si="50"/>
        <v>0</v>
      </c>
      <c r="BT56" s="61">
        <f t="shared" si="101"/>
        <v>1</v>
      </c>
      <c r="BU56" s="47">
        <f t="shared" si="80"/>
        <v>0</v>
      </c>
      <c r="BV56" s="68">
        <f t="shared" si="102"/>
        <v>1</v>
      </c>
      <c r="BW56" s="47">
        <f t="shared" si="52"/>
        <v>0</v>
      </c>
      <c r="BX56" s="47">
        <f t="shared" si="53"/>
        <v>0</v>
      </c>
      <c r="BY56" s="36" t="str">
        <f t="shared" si="81"/>
        <v/>
      </c>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Y56" s="36"/>
    </row>
    <row r="57" spans="1:103" s="63" customFormat="1" ht="15.75">
      <c r="A57" s="103">
        <v>30</v>
      </c>
      <c r="B57" s="236" t="str">
        <f>IF(ISNA(VLOOKUP(A57,Master!AR$60:BD$107,3,FALSE)),"",VLOOKUP(A57,Master!AR$60:BD$107,3,FALSE))</f>
        <v/>
      </c>
      <c r="C57" s="237" t="str">
        <f>IF(ISNA(VLOOKUP(A57,Master!AR$60:BD$107,7,FALSE)),"",VLOOKUP(A57,Master!AR$60:BD$107,7,FALSE))</f>
        <v/>
      </c>
      <c r="D57" s="238" t="str">
        <f>IF(ISNA(VLOOKUP(A57,Master!AR$60:BD$107,8,FALSE)),"",VLOOKUP(A57,Master!AR$60:BD$107,8,FALSE))</f>
        <v/>
      </c>
      <c r="E57" s="243" t="str">
        <f>IF(ISNA(VLOOKUP(A57,Master!AR$60:BD$107,4,FALSE)),"",VLOOKUP(A57,Master!AR$60:BD$107,4,FALSE))</f>
        <v/>
      </c>
      <c r="F57" s="102" t="str">
        <f>IF(ISNA(VLOOKUP(A57,Master!AR$60:BD$107,5,FALSE)),"",VLOOKUP(A57,Master!AR$60:BD$107,5,FALSE))</f>
        <v/>
      </c>
      <c r="G57" s="241" t="str">
        <f>IF(ISNA(VLOOKUP(A57,Master!AR$60:BD$107,6,FALSE)),"",VLOOKUP(A57,Master!AR$60:BD$107,6,FALSE))</f>
        <v/>
      </c>
      <c r="H57" s="241" t="str">
        <f t="shared" si="82"/>
        <v/>
      </c>
      <c r="I57" s="242" t="str">
        <f t="shared" ca="1" si="83"/>
        <v/>
      </c>
      <c r="J57" s="241" t="str">
        <f t="shared" si="84"/>
        <v/>
      </c>
      <c r="K57" s="241" t="str">
        <f t="shared" si="85"/>
        <v/>
      </c>
      <c r="L57" s="241" t="str">
        <f t="shared" si="86"/>
        <v/>
      </c>
      <c r="M57" s="241" t="str">
        <f>IF(ISNA(VLOOKUP(A57,Master!AR$60:BD$107,12,FALSE)),"",VLOOKUP(A57,Master!AR$60:BD$107,12,FALSE))</f>
        <v/>
      </c>
      <c r="N57" s="136"/>
      <c r="O57" s="136"/>
      <c r="P57" s="136"/>
      <c r="Q57" s="136">
        <f t="shared" si="87"/>
        <v>0</v>
      </c>
      <c r="R57" s="39">
        <f t="shared" si="103"/>
        <v>1</v>
      </c>
      <c r="S57" s="1" t="str">
        <f>IF(ISNA(VLOOKUP(A57,Master!AR$60:BD$107,10,FALSE)),"",VLOOKUP(A57,Master!AR$60:BD$107,10,FALSE))</f>
        <v/>
      </c>
      <c r="T57" s="64"/>
      <c r="U57" s="64"/>
      <c r="V57" s="65" t="str">
        <f>IF(ISNA(VLOOKUP(A57,Master!AR$60:BD$107,11,FALSE)),"",VLOOKUP(A57,Master!AR$60:BD$107,11,FALSE))</f>
        <v/>
      </c>
      <c r="W57" s="65" t="str">
        <f>IF(ISNA(VLOOKUP(A57,Master!AR$60:BD$107,9,FALSE)),"",VLOOKUP(A57,Master!AR$60:BD$107,9,FALSE))</f>
        <v/>
      </c>
      <c r="X57" s="66">
        <f t="shared" si="55"/>
        <v>0</v>
      </c>
      <c r="Y57" s="66">
        <f t="shared" si="56"/>
        <v>0</v>
      </c>
      <c r="Z57" s="66">
        <f t="shared" si="57"/>
        <v>0</v>
      </c>
      <c r="AA57" s="66">
        <f t="shared" si="58"/>
        <v>0</v>
      </c>
      <c r="AB57" s="66">
        <f t="shared" si="59"/>
        <v>0</v>
      </c>
      <c r="AC57" s="66">
        <f t="shared" si="60"/>
        <v>0</v>
      </c>
      <c r="AD57" s="67" t="str">
        <f t="shared" si="88"/>
        <v/>
      </c>
      <c r="AE57" s="67" t="str">
        <f t="shared" si="89"/>
        <v/>
      </c>
      <c r="AF57" s="67" t="str">
        <f t="shared" si="90"/>
        <v/>
      </c>
      <c r="AG57" s="67" t="str">
        <f t="shared" si="91"/>
        <v/>
      </c>
      <c r="AH57" s="67" t="str">
        <f t="shared" si="92"/>
        <v/>
      </c>
      <c r="AI57" s="65" t="str">
        <f t="shared" si="93"/>
        <v/>
      </c>
      <c r="AJ57" s="65">
        <v>0</v>
      </c>
      <c r="AK57" s="66">
        <v>0</v>
      </c>
      <c r="AL57" s="65" t="str">
        <f t="shared" si="94"/>
        <v/>
      </c>
      <c r="AM57" s="66">
        <f t="shared" si="61"/>
        <v>0</v>
      </c>
      <c r="AN57" s="65">
        <f t="shared" si="48"/>
        <v>0</v>
      </c>
      <c r="AO57" s="65">
        <f t="shared" si="62"/>
        <v>0</v>
      </c>
      <c r="AP57" s="65">
        <f t="shared" si="63"/>
        <v>0</v>
      </c>
      <c r="AQ57" s="65">
        <f t="shared" si="64"/>
        <v>0</v>
      </c>
      <c r="AR57" s="67">
        <f t="shared" si="65"/>
        <v>0</v>
      </c>
      <c r="AS57" s="67">
        <f t="shared" si="66"/>
        <v>0</v>
      </c>
      <c r="AT57" s="65"/>
      <c r="AU57" s="65"/>
      <c r="AV57" s="67">
        <f t="shared" si="95"/>
        <v>0</v>
      </c>
      <c r="AW57" s="67">
        <f t="shared" si="67"/>
        <v>0</v>
      </c>
      <c r="AX57" s="67">
        <f t="shared" si="68"/>
        <v>0</v>
      </c>
      <c r="AY57" s="67">
        <f t="shared" si="69"/>
        <v>0</v>
      </c>
      <c r="AZ57" s="67">
        <f t="shared" si="70"/>
        <v>0</v>
      </c>
      <c r="BA57" s="65">
        <f t="shared" si="96"/>
        <v>0</v>
      </c>
      <c r="BB57" s="65">
        <f t="shared" si="71"/>
        <v>0</v>
      </c>
      <c r="BC57" s="66">
        <v>0</v>
      </c>
      <c r="BD57" s="65">
        <f t="shared" si="97"/>
        <v>0</v>
      </c>
      <c r="BE57" s="66">
        <f t="shared" si="72"/>
        <v>0</v>
      </c>
      <c r="BF57" s="65">
        <f t="shared" si="49"/>
        <v>0</v>
      </c>
      <c r="BG57" s="65">
        <f t="shared" si="73"/>
        <v>0</v>
      </c>
      <c r="BH57" s="65">
        <f t="shared" si="74"/>
        <v>0</v>
      </c>
      <c r="BI57" s="65">
        <f t="shared" si="75"/>
        <v>0</v>
      </c>
      <c r="BJ57" s="67">
        <f t="shared" si="98"/>
        <v>0</v>
      </c>
      <c r="BK57" s="67">
        <f t="shared" si="99"/>
        <v>0</v>
      </c>
      <c r="BL57" s="65"/>
      <c r="BM57" s="65"/>
      <c r="BN57" s="67">
        <f t="shared" si="100"/>
        <v>0</v>
      </c>
      <c r="BO57" s="61">
        <f t="shared" si="76"/>
        <v>0</v>
      </c>
      <c r="BP57" s="61">
        <f t="shared" si="77"/>
        <v>1</v>
      </c>
      <c r="BQ57" s="61">
        <f t="shared" si="78"/>
        <v>0</v>
      </c>
      <c r="BR57" s="61">
        <f t="shared" si="79"/>
        <v>0</v>
      </c>
      <c r="BS57" s="61">
        <f t="shared" si="50"/>
        <v>0</v>
      </c>
      <c r="BT57" s="61">
        <f t="shared" si="101"/>
        <v>1</v>
      </c>
      <c r="BU57" s="47">
        <f t="shared" si="80"/>
        <v>0</v>
      </c>
      <c r="BV57" s="68">
        <f t="shared" si="102"/>
        <v>1</v>
      </c>
      <c r="BW57" s="47">
        <f t="shared" si="52"/>
        <v>0</v>
      </c>
      <c r="BX57" s="47">
        <f t="shared" si="53"/>
        <v>0</v>
      </c>
      <c r="BY57" s="36" t="str">
        <f t="shared" si="81"/>
        <v/>
      </c>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Y57" s="36"/>
    </row>
    <row r="58" spans="1:103" s="63" customFormat="1" ht="15.75">
      <c r="A58" s="103">
        <v>31</v>
      </c>
      <c r="B58" s="236" t="str">
        <f>IF(ISNA(VLOOKUP(A58,Master!AR$60:BD$107,3,FALSE)),"",VLOOKUP(A58,Master!AR$60:BD$107,3,FALSE))</f>
        <v/>
      </c>
      <c r="C58" s="237" t="str">
        <f>IF(ISNA(VLOOKUP(A58,Master!AR$60:BD$107,7,FALSE)),"",VLOOKUP(A58,Master!AR$60:BD$107,7,FALSE))</f>
        <v/>
      </c>
      <c r="D58" s="238" t="str">
        <f>IF(ISNA(VLOOKUP(A58,Master!AR$60:BD$107,8,FALSE)),"",VLOOKUP(A58,Master!AR$60:BD$107,8,FALSE))</f>
        <v/>
      </c>
      <c r="E58" s="243" t="str">
        <f>IF(ISNA(VLOOKUP(A58,Master!AR$60:BD$107,4,FALSE)),"",VLOOKUP(A58,Master!AR$60:BD$107,4,FALSE))</f>
        <v/>
      </c>
      <c r="F58" s="102" t="str">
        <f>IF(ISNA(VLOOKUP(A58,Master!AR$60:BD$107,5,FALSE)),"",VLOOKUP(A58,Master!AR$60:BD$107,5,FALSE))</f>
        <v/>
      </c>
      <c r="G58" s="241" t="str">
        <f>IF(ISNA(VLOOKUP(A58,Master!AR$60:BD$107,6,FALSE)),"",VLOOKUP(A58,Master!AR$60:BD$107,6,FALSE))</f>
        <v/>
      </c>
      <c r="H58" s="241" t="str">
        <f t="shared" si="82"/>
        <v/>
      </c>
      <c r="I58" s="242" t="str">
        <f t="shared" ca="1" si="83"/>
        <v/>
      </c>
      <c r="J58" s="241" t="str">
        <f t="shared" si="84"/>
        <v/>
      </c>
      <c r="K58" s="241" t="str">
        <f t="shared" si="85"/>
        <v/>
      </c>
      <c r="L58" s="241" t="str">
        <f t="shared" si="86"/>
        <v/>
      </c>
      <c r="M58" s="241" t="str">
        <f>IF(ISNA(VLOOKUP(A58,Master!AR$60:BD$107,12,FALSE)),"",VLOOKUP(A58,Master!AR$60:BD$107,12,FALSE))</f>
        <v/>
      </c>
      <c r="N58" s="136"/>
      <c r="O58" s="136"/>
      <c r="P58" s="136"/>
      <c r="Q58" s="136">
        <f t="shared" si="87"/>
        <v>0</v>
      </c>
      <c r="R58" s="39">
        <f t="shared" si="103"/>
        <v>1</v>
      </c>
      <c r="S58" s="1" t="str">
        <f>IF(ISNA(VLOOKUP(A58,Master!AR$60:BD$107,10,FALSE)),"",VLOOKUP(A58,Master!AR$60:BD$107,10,FALSE))</f>
        <v/>
      </c>
      <c r="T58" s="64"/>
      <c r="U58" s="64"/>
      <c r="V58" s="65" t="str">
        <f>IF(ISNA(VLOOKUP(A58,Master!AR$60:BD$107,11,FALSE)),"",VLOOKUP(A58,Master!AR$60:BD$107,11,FALSE))</f>
        <v/>
      </c>
      <c r="W58" s="65" t="str">
        <f>IF(ISNA(VLOOKUP(A58,Master!AR$60:BD$107,9,FALSE)),"",VLOOKUP(A58,Master!AR$60:BD$107,9,FALSE))</f>
        <v/>
      </c>
      <c r="X58" s="66">
        <f t="shared" si="55"/>
        <v>0</v>
      </c>
      <c r="Y58" s="66">
        <f t="shared" si="56"/>
        <v>0</v>
      </c>
      <c r="Z58" s="66">
        <f t="shared" si="57"/>
        <v>0</v>
      </c>
      <c r="AA58" s="66">
        <f t="shared" si="58"/>
        <v>0</v>
      </c>
      <c r="AB58" s="66">
        <f t="shared" si="59"/>
        <v>0</v>
      </c>
      <c r="AC58" s="66">
        <f t="shared" si="60"/>
        <v>0</v>
      </c>
      <c r="AD58" s="67" t="str">
        <f t="shared" si="88"/>
        <v/>
      </c>
      <c r="AE58" s="67" t="str">
        <f t="shared" si="89"/>
        <v/>
      </c>
      <c r="AF58" s="67" t="str">
        <f t="shared" si="90"/>
        <v/>
      </c>
      <c r="AG58" s="67" t="str">
        <f t="shared" si="91"/>
        <v/>
      </c>
      <c r="AH58" s="67" t="str">
        <f t="shared" si="92"/>
        <v/>
      </c>
      <c r="AI58" s="65" t="str">
        <f t="shared" si="93"/>
        <v/>
      </c>
      <c r="AJ58" s="65">
        <v>0</v>
      </c>
      <c r="AK58" s="66">
        <v>0</v>
      </c>
      <c r="AL58" s="65" t="str">
        <f t="shared" si="94"/>
        <v/>
      </c>
      <c r="AM58" s="66">
        <f t="shared" si="61"/>
        <v>0</v>
      </c>
      <c r="AN58" s="65">
        <f t="shared" si="48"/>
        <v>0</v>
      </c>
      <c r="AO58" s="65">
        <f t="shared" si="62"/>
        <v>0</v>
      </c>
      <c r="AP58" s="65">
        <f t="shared" si="63"/>
        <v>0</v>
      </c>
      <c r="AQ58" s="65">
        <f t="shared" si="64"/>
        <v>0</v>
      </c>
      <c r="AR58" s="67">
        <f t="shared" si="65"/>
        <v>0</v>
      </c>
      <c r="AS58" s="67">
        <f t="shared" si="66"/>
        <v>0</v>
      </c>
      <c r="AT58" s="65"/>
      <c r="AU58" s="65"/>
      <c r="AV58" s="67">
        <f t="shared" si="95"/>
        <v>0</v>
      </c>
      <c r="AW58" s="67">
        <f t="shared" si="67"/>
        <v>0</v>
      </c>
      <c r="AX58" s="67">
        <f t="shared" si="68"/>
        <v>0</v>
      </c>
      <c r="AY58" s="67">
        <f t="shared" si="69"/>
        <v>0</v>
      </c>
      <c r="AZ58" s="67">
        <f t="shared" si="70"/>
        <v>0</v>
      </c>
      <c r="BA58" s="65">
        <f t="shared" si="96"/>
        <v>0</v>
      </c>
      <c r="BB58" s="65">
        <f t="shared" si="71"/>
        <v>0</v>
      </c>
      <c r="BC58" s="66">
        <v>0</v>
      </c>
      <c r="BD58" s="65">
        <f t="shared" si="97"/>
        <v>0</v>
      </c>
      <c r="BE58" s="66">
        <f t="shared" si="72"/>
        <v>0</v>
      </c>
      <c r="BF58" s="65">
        <f t="shared" si="49"/>
        <v>0</v>
      </c>
      <c r="BG58" s="65">
        <f t="shared" si="73"/>
        <v>0</v>
      </c>
      <c r="BH58" s="65">
        <f t="shared" si="74"/>
        <v>0</v>
      </c>
      <c r="BI58" s="65">
        <f t="shared" si="75"/>
        <v>0</v>
      </c>
      <c r="BJ58" s="67">
        <f t="shared" si="98"/>
        <v>0</v>
      </c>
      <c r="BK58" s="67">
        <f t="shared" si="99"/>
        <v>0</v>
      </c>
      <c r="BL58" s="65"/>
      <c r="BM58" s="65"/>
      <c r="BN58" s="67">
        <f t="shared" si="100"/>
        <v>0</v>
      </c>
      <c r="BO58" s="61">
        <f t="shared" si="76"/>
        <v>0</v>
      </c>
      <c r="BP58" s="61">
        <f t="shared" si="77"/>
        <v>1</v>
      </c>
      <c r="BQ58" s="61">
        <f t="shared" si="78"/>
        <v>0</v>
      </c>
      <c r="BR58" s="61">
        <f t="shared" si="79"/>
        <v>0</v>
      </c>
      <c r="BS58" s="61">
        <f t="shared" si="50"/>
        <v>0</v>
      </c>
      <c r="BT58" s="61">
        <f t="shared" si="101"/>
        <v>1</v>
      </c>
      <c r="BU58" s="47">
        <f t="shared" si="80"/>
        <v>0</v>
      </c>
      <c r="BV58" s="68">
        <f t="shared" si="102"/>
        <v>1</v>
      </c>
      <c r="BW58" s="47">
        <f t="shared" si="52"/>
        <v>0</v>
      </c>
      <c r="BX58" s="47">
        <f t="shared" si="53"/>
        <v>0</v>
      </c>
      <c r="BY58" s="36" t="str">
        <f t="shared" si="81"/>
        <v/>
      </c>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Y58" s="36"/>
    </row>
    <row r="59" spans="1:103" s="63" customFormat="1" ht="15.75">
      <c r="A59" s="103">
        <v>32</v>
      </c>
      <c r="B59" s="236" t="str">
        <f>IF(ISNA(VLOOKUP(A59,Master!AR$60:BD$107,3,FALSE)),"",VLOOKUP(A59,Master!AR$60:BD$107,3,FALSE))</f>
        <v/>
      </c>
      <c r="C59" s="237" t="str">
        <f>IF(ISNA(VLOOKUP(A59,Master!AR$60:BD$107,7,FALSE)),"",VLOOKUP(A59,Master!AR$60:BD$107,7,FALSE))</f>
        <v/>
      </c>
      <c r="D59" s="238" t="str">
        <f>IF(ISNA(VLOOKUP(A59,Master!AR$60:BD$107,8,FALSE)),"",VLOOKUP(A59,Master!AR$60:BD$107,8,FALSE))</f>
        <v/>
      </c>
      <c r="E59" s="243" t="str">
        <f>IF(ISNA(VLOOKUP(A59,Master!AR$60:BD$107,4,FALSE)),"",VLOOKUP(A59,Master!AR$60:BD$107,4,FALSE))</f>
        <v/>
      </c>
      <c r="F59" s="102" t="str">
        <f>IF(ISNA(VLOOKUP(A59,Master!AR$60:BD$107,5,FALSE)),"",VLOOKUP(A59,Master!AR$60:BD$107,5,FALSE))</f>
        <v/>
      </c>
      <c r="G59" s="241" t="str">
        <f>IF(ISNA(VLOOKUP(A59,Master!AR$60:BD$107,6,FALSE)),"",VLOOKUP(A59,Master!AR$60:BD$107,6,FALSE))</f>
        <v/>
      </c>
      <c r="H59" s="241" t="str">
        <f t="shared" si="82"/>
        <v/>
      </c>
      <c r="I59" s="242" t="str">
        <f t="shared" ca="1" si="83"/>
        <v/>
      </c>
      <c r="J59" s="241" t="str">
        <f t="shared" si="84"/>
        <v/>
      </c>
      <c r="K59" s="241" t="str">
        <f t="shared" si="85"/>
        <v/>
      </c>
      <c r="L59" s="241" t="str">
        <f t="shared" si="86"/>
        <v/>
      </c>
      <c r="M59" s="241" t="str">
        <f>IF(ISNA(VLOOKUP(A59,Master!AR$60:BD$107,12,FALSE)),"",VLOOKUP(A59,Master!AR$60:BD$107,12,FALSE))</f>
        <v/>
      </c>
      <c r="N59" s="136"/>
      <c r="O59" s="136"/>
      <c r="P59" s="136"/>
      <c r="Q59" s="136">
        <f t="shared" si="87"/>
        <v>0</v>
      </c>
      <c r="R59" s="39">
        <f t="shared" si="103"/>
        <v>1</v>
      </c>
      <c r="S59" s="1" t="str">
        <f>IF(ISNA(VLOOKUP(A59,Master!AR$60:BD$107,10,FALSE)),"",VLOOKUP(A59,Master!AR$60:BD$107,10,FALSE))</f>
        <v/>
      </c>
      <c r="T59" s="64"/>
      <c r="U59" s="64"/>
      <c r="V59" s="65" t="str">
        <f>IF(ISNA(VLOOKUP(A59,Master!AR$60:BD$107,11,FALSE)),"",VLOOKUP(A59,Master!AR$60:BD$107,11,FALSE))</f>
        <v/>
      </c>
      <c r="W59" s="65" t="str">
        <f>IF(ISNA(VLOOKUP(A59,Master!AR$60:BD$107,9,FALSE)),"",VLOOKUP(A59,Master!AR$60:BD$107,9,FALSE))</f>
        <v/>
      </c>
      <c r="X59" s="66">
        <f t="shared" si="55"/>
        <v>0</v>
      </c>
      <c r="Y59" s="66">
        <f t="shared" si="56"/>
        <v>0</v>
      </c>
      <c r="Z59" s="66">
        <f t="shared" si="57"/>
        <v>0</v>
      </c>
      <c r="AA59" s="66">
        <f t="shared" si="58"/>
        <v>0</v>
      </c>
      <c r="AB59" s="66">
        <f t="shared" si="59"/>
        <v>0</v>
      </c>
      <c r="AC59" s="66">
        <f t="shared" si="60"/>
        <v>0</v>
      </c>
      <c r="AD59" s="67" t="str">
        <f t="shared" si="88"/>
        <v/>
      </c>
      <c r="AE59" s="67" t="str">
        <f t="shared" si="89"/>
        <v/>
      </c>
      <c r="AF59" s="67" t="str">
        <f t="shared" si="90"/>
        <v/>
      </c>
      <c r="AG59" s="67" t="str">
        <f t="shared" si="91"/>
        <v/>
      </c>
      <c r="AH59" s="67" t="str">
        <f t="shared" si="92"/>
        <v/>
      </c>
      <c r="AI59" s="65" t="str">
        <f t="shared" si="93"/>
        <v/>
      </c>
      <c r="AJ59" s="65">
        <v>0</v>
      </c>
      <c r="AK59" s="66">
        <v>0</v>
      </c>
      <c r="AL59" s="65" t="str">
        <f t="shared" si="94"/>
        <v/>
      </c>
      <c r="AM59" s="66">
        <f t="shared" si="61"/>
        <v>0</v>
      </c>
      <c r="AN59" s="65">
        <f t="shared" si="48"/>
        <v>0</v>
      </c>
      <c r="AO59" s="65">
        <f t="shared" si="62"/>
        <v>0</v>
      </c>
      <c r="AP59" s="65">
        <f t="shared" si="63"/>
        <v>0</v>
      </c>
      <c r="AQ59" s="65">
        <f t="shared" si="64"/>
        <v>0</v>
      </c>
      <c r="AR59" s="67">
        <f t="shared" si="65"/>
        <v>0</v>
      </c>
      <c r="AS59" s="67">
        <f t="shared" si="66"/>
        <v>0</v>
      </c>
      <c r="AT59" s="65"/>
      <c r="AU59" s="65"/>
      <c r="AV59" s="67">
        <f t="shared" si="95"/>
        <v>0</v>
      </c>
      <c r="AW59" s="67">
        <f t="shared" si="67"/>
        <v>0</v>
      </c>
      <c r="AX59" s="67">
        <f t="shared" si="68"/>
        <v>0</v>
      </c>
      <c r="AY59" s="67">
        <f t="shared" si="69"/>
        <v>0</v>
      </c>
      <c r="AZ59" s="67">
        <f t="shared" si="70"/>
        <v>0</v>
      </c>
      <c r="BA59" s="65">
        <f t="shared" si="96"/>
        <v>0</v>
      </c>
      <c r="BB59" s="65">
        <f t="shared" si="71"/>
        <v>0</v>
      </c>
      <c r="BC59" s="66">
        <v>0</v>
      </c>
      <c r="BD59" s="65">
        <f t="shared" si="97"/>
        <v>0</v>
      </c>
      <c r="BE59" s="66">
        <f t="shared" si="72"/>
        <v>0</v>
      </c>
      <c r="BF59" s="65">
        <f t="shared" si="49"/>
        <v>0</v>
      </c>
      <c r="BG59" s="65">
        <f t="shared" si="73"/>
        <v>0</v>
      </c>
      <c r="BH59" s="65">
        <f t="shared" si="74"/>
        <v>0</v>
      </c>
      <c r="BI59" s="65">
        <f t="shared" si="75"/>
        <v>0</v>
      </c>
      <c r="BJ59" s="67">
        <f t="shared" si="98"/>
        <v>0</v>
      </c>
      <c r="BK59" s="67">
        <f t="shared" si="99"/>
        <v>0</v>
      </c>
      <c r="BL59" s="65"/>
      <c r="BM59" s="65"/>
      <c r="BN59" s="67">
        <f t="shared" si="100"/>
        <v>0</v>
      </c>
      <c r="BO59" s="61">
        <f t="shared" si="76"/>
        <v>0</v>
      </c>
      <c r="BP59" s="61">
        <f t="shared" si="77"/>
        <v>1</v>
      </c>
      <c r="BQ59" s="61">
        <f t="shared" si="78"/>
        <v>0</v>
      </c>
      <c r="BR59" s="61">
        <f t="shared" si="79"/>
        <v>0</v>
      </c>
      <c r="BS59" s="61">
        <f t="shared" si="50"/>
        <v>0</v>
      </c>
      <c r="BT59" s="61">
        <f t="shared" si="101"/>
        <v>1</v>
      </c>
      <c r="BU59" s="47">
        <f t="shared" si="80"/>
        <v>0</v>
      </c>
      <c r="BV59" s="68">
        <f t="shared" si="102"/>
        <v>1</v>
      </c>
      <c r="BW59" s="47">
        <f t="shared" si="52"/>
        <v>0</v>
      </c>
      <c r="BX59" s="47">
        <f t="shared" si="53"/>
        <v>0</v>
      </c>
      <c r="BY59" s="36" t="str">
        <f t="shared" si="81"/>
        <v/>
      </c>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Y59" s="36"/>
    </row>
    <row r="60" spans="1:103" s="63" customFormat="1" ht="15.75">
      <c r="A60" s="103">
        <v>33</v>
      </c>
      <c r="B60" s="236" t="str">
        <f>IF(ISNA(VLOOKUP(A60,Master!AR$60:BD$107,3,FALSE)),"",VLOOKUP(A60,Master!AR$60:BD$107,3,FALSE))</f>
        <v/>
      </c>
      <c r="C60" s="237" t="str">
        <f>IF(ISNA(VLOOKUP(A60,Master!AR$60:BD$107,7,FALSE)),"",VLOOKUP(A60,Master!AR$60:BD$107,7,FALSE))</f>
        <v/>
      </c>
      <c r="D60" s="238" t="str">
        <f>IF(ISNA(VLOOKUP(A60,Master!AR$60:BD$107,8,FALSE)),"",VLOOKUP(A60,Master!AR$60:BD$107,8,FALSE))</f>
        <v/>
      </c>
      <c r="E60" s="243" t="str">
        <f>IF(ISNA(VLOOKUP(A60,Master!AR$60:BD$107,4,FALSE)),"",VLOOKUP(A60,Master!AR$60:BD$107,4,FALSE))</f>
        <v/>
      </c>
      <c r="F60" s="102" t="str">
        <f>IF(ISNA(VLOOKUP(A60,Master!AR$60:BD$107,5,FALSE)),"",VLOOKUP(A60,Master!AR$60:BD$107,5,FALSE))</f>
        <v/>
      </c>
      <c r="G60" s="241" t="str">
        <f>IF(ISNA(VLOOKUP(A60,Master!AR$60:BD$107,6,FALSE)),"",VLOOKUP(A60,Master!AR$60:BD$107,6,FALSE))</f>
        <v/>
      </c>
      <c r="H60" s="241" t="str">
        <f t="shared" si="82"/>
        <v/>
      </c>
      <c r="I60" s="242" t="str">
        <f t="shared" ca="1" si="83"/>
        <v/>
      </c>
      <c r="J60" s="241" t="str">
        <f t="shared" si="84"/>
        <v/>
      </c>
      <c r="K60" s="241" t="str">
        <f t="shared" si="85"/>
        <v/>
      </c>
      <c r="L60" s="241" t="str">
        <f t="shared" si="86"/>
        <v/>
      </c>
      <c r="M60" s="241" t="str">
        <f>IF(ISNA(VLOOKUP(A60,Master!AR$60:BD$107,12,FALSE)),"",VLOOKUP(A60,Master!AR$60:BD$107,12,FALSE))</f>
        <v/>
      </c>
      <c r="N60" s="136"/>
      <c r="O60" s="136"/>
      <c r="P60" s="136"/>
      <c r="Q60" s="136">
        <f t="shared" si="87"/>
        <v>0</v>
      </c>
      <c r="R60" s="39">
        <f t="shared" si="103"/>
        <v>1</v>
      </c>
      <c r="S60" s="1" t="str">
        <f>IF(ISNA(VLOOKUP(A60,Master!AR$60:BD$107,10,FALSE)),"",VLOOKUP(A60,Master!AR$60:BD$107,10,FALSE))</f>
        <v/>
      </c>
      <c r="T60" s="64"/>
      <c r="U60" s="64"/>
      <c r="V60" s="65" t="str">
        <f>IF(ISNA(VLOOKUP(A60,Master!AR$60:BD$107,11,FALSE)),"",VLOOKUP(A60,Master!AR$60:BD$107,11,FALSE))</f>
        <v/>
      </c>
      <c r="W60" s="65" t="str">
        <f>IF(ISNA(VLOOKUP(A60,Master!AR$60:BD$107,9,FALSE)),"",VLOOKUP(A60,Master!AR$60:BD$107,9,FALSE))</f>
        <v/>
      </c>
      <c r="X60" s="66">
        <f t="shared" si="55"/>
        <v>0</v>
      </c>
      <c r="Y60" s="66">
        <f t="shared" si="56"/>
        <v>0</v>
      </c>
      <c r="Z60" s="66">
        <f t="shared" si="57"/>
        <v>0</v>
      </c>
      <c r="AA60" s="66">
        <f t="shared" si="58"/>
        <v>0</v>
      </c>
      <c r="AB60" s="66">
        <f t="shared" si="59"/>
        <v>0</v>
      </c>
      <c r="AC60" s="66">
        <f t="shared" si="60"/>
        <v>0</v>
      </c>
      <c r="AD60" s="67" t="str">
        <f t="shared" si="88"/>
        <v/>
      </c>
      <c r="AE60" s="67" t="str">
        <f t="shared" si="89"/>
        <v/>
      </c>
      <c r="AF60" s="67" t="str">
        <f t="shared" si="90"/>
        <v/>
      </c>
      <c r="AG60" s="67" t="str">
        <f t="shared" si="91"/>
        <v/>
      </c>
      <c r="AH60" s="67" t="str">
        <f t="shared" si="92"/>
        <v/>
      </c>
      <c r="AI60" s="65" t="str">
        <f t="shared" si="93"/>
        <v/>
      </c>
      <c r="AJ60" s="65">
        <v>0</v>
      </c>
      <c r="AK60" s="66">
        <v>0</v>
      </c>
      <c r="AL60" s="65" t="str">
        <f t="shared" si="94"/>
        <v/>
      </c>
      <c r="AM60" s="66">
        <f t="shared" si="61"/>
        <v>0</v>
      </c>
      <c r="AN60" s="65">
        <f t="shared" si="48"/>
        <v>0</v>
      </c>
      <c r="AO60" s="65">
        <f t="shared" si="62"/>
        <v>0</v>
      </c>
      <c r="AP60" s="65">
        <f t="shared" si="63"/>
        <v>0</v>
      </c>
      <c r="AQ60" s="65">
        <f t="shared" si="64"/>
        <v>0</v>
      </c>
      <c r="AR60" s="67">
        <f t="shared" si="65"/>
        <v>0</v>
      </c>
      <c r="AS60" s="67">
        <f t="shared" si="66"/>
        <v>0</v>
      </c>
      <c r="AT60" s="65"/>
      <c r="AU60" s="65"/>
      <c r="AV60" s="67">
        <f t="shared" si="95"/>
        <v>0</v>
      </c>
      <c r="AW60" s="67">
        <f t="shared" si="67"/>
        <v>0</v>
      </c>
      <c r="AX60" s="67">
        <f t="shared" si="68"/>
        <v>0</v>
      </c>
      <c r="AY60" s="67">
        <f t="shared" si="69"/>
        <v>0</v>
      </c>
      <c r="AZ60" s="67">
        <f t="shared" si="70"/>
        <v>0</v>
      </c>
      <c r="BA60" s="65">
        <f t="shared" si="96"/>
        <v>0</v>
      </c>
      <c r="BB60" s="65">
        <f t="shared" si="71"/>
        <v>0</v>
      </c>
      <c r="BC60" s="66">
        <v>0</v>
      </c>
      <c r="BD60" s="65">
        <f t="shared" si="97"/>
        <v>0</v>
      </c>
      <c r="BE60" s="66">
        <f t="shared" si="72"/>
        <v>0</v>
      </c>
      <c r="BF60" s="65">
        <f t="shared" si="49"/>
        <v>0</v>
      </c>
      <c r="BG60" s="65">
        <f t="shared" si="73"/>
        <v>0</v>
      </c>
      <c r="BH60" s="65">
        <f t="shared" si="74"/>
        <v>0</v>
      </c>
      <c r="BI60" s="65">
        <f t="shared" si="75"/>
        <v>0</v>
      </c>
      <c r="BJ60" s="67">
        <f t="shared" si="98"/>
        <v>0</v>
      </c>
      <c r="BK60" s="67">
        <f t="shared" si="99"/>
        <v>0</v>
      </c>
      <c r="BL60" s="65"/>
      <c r="BM60" s="65"/>
      <c r="BN60" s="67">
        <f t="shared" si="100"/>
        <v>0</v>
      </c>
      <c r="BO60" s="61">
        <f t="shared" si="76"/>
        <v>0</v>
      </c>
      <c r="BP60" s="61">
        <f t="shared" si="77"/>
        <v>1</v>
      </c>
      <c r="BQ60" s="61">
        <f t="shared" si="78"/>
        <v>0</v>
      </c>
      <c r="BR60" s="61">
        <f t="shared" si="79"/>
        <v>0</v>
      </c>
      <c r="BS60" s="61">
        <f t="shared" si="50"/>
        <v>0</v>
      </c>
      <c r="BT60" s="61">
        <f t="shared" si="101"/>
        <v>1</v>
      </c>
      <c r="BU60" s="47">
        <f t="shared" si="80"/>
        <v>0</v>
      </c>
      <c r="BV60" s="68">
        <f t="shared" si="102"/>
        <v>1</v>
      </c>
      <c r="BW60" s="47">
        <f t="shared" si="52"/>
        <v>0</v>
      </c>
      <c r="BX60" s="47">
        <f t="shared" si="53"/>
        <v>0</v>
      </c>
      <c r="BY60" s="36" t="str">
        <f t="shared" si="81"/>
        <v/>
      </c>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Y60" s="36"/>
    </row>
    <row r="61" spans="1:103" s="63" customFormat="1" ht="15.75">
      <c r="A61" s="103">
        <v>34</v>
      </c>
      <c r="B61" s="236" t="str">
        <f>IF(ISNA(VLOOKUP(A61,Master!AR$60:BD$107,3,FALSE)),"",VLOOKUP(A61,Master!AR$60:BD$107,3,FALSE))</f>
        <v/>
      </c>
      <c r="C61" s="237" t="str">
        <f>IF(ISNA(VLOOKUP(A61,Master!AR$60:BD$107,7,FALSE)),"",VLOOKUP(A61,Master!AR$60:BD$107,7,FALSE))</f>
        <v/>
      </c>
      <c r="D61" s="238" t="str">
        <f>IF(ISNA(VLOOKUP(A61,Master!AR$60:BD$107,8,FALSE)),"",VLOOKUP(A61,Master!AR$60:BD$107,8,FALSE))</f>
        <v/>
      </c>
      <c r="E61" s="243" t="str">
        <f>IF(ISNA(VLOOKUP(A61,Master!AR$60:BD$107,4,FALSE)),"",VLOOKUP(A61,Master!AR$60:BD$107,4,FALSE))</f>
        <v/>
      </c>
      <c r="F61" s="102" t="str">
        <f>IF(ISNA(VLOOKUP(A61,Master!AR$60:BD$107,5,FALSE)),"",VLOOKUP(A61,Master!AR$60:BD$107,5,FALSE))</f>
        <v/>
      </c>
      <c r="G61" s="241" t="str">
        <f>IF(ISNA(VLOOKUP(A61,Master!AR$60:BD$107,6,FALSE)),"",VLOOKUP(A61,Master!AR$60:BD$107,6,FALSE))</f>
        <v/>
      </c>
      <c r="H61" s="241" t="str">
        <f t="shared" si="82"/>
        <v/>
      </c>
      <c r="I61" s="242" t="str">
        <f t="shared" ca="1" si="83"/>
        <v/>
      </c>
      <c r="J61" s="241" t="str">
        <f t="shared" si="84"/>
        <v/>
      </c>
      <c r="K61" s="241" t="str">
        <f t="shared" si="85"/>
        <v/>
      </c>
      <c r="L61" s="241" t="str">
        <f t="shared" si="86"/>
        <v/>
      </c>
      <c r="M61" s="241" t="str">
        <f>IF(ISNA(VLOOKUP(A61,Master!AR$60:BD$107,12,FALSE)),"",VLOOKUP(A61,Master!AR$60:BD$107,12,FALSE))</f>
        <v/>
      </c>
      <c r="N61" s="136"/>
      <c r="O61" s="136"/>
      <c r="P61" s="136"/>
      <c r="Q61" s="136">
        <f t="shared" si="87"/>
        <v>0</v>
      </c>
      <c r="R61" s="39">
        <f t="shared" si="103"/>
        <v>1</v>
      </c>
      <c r="S61" s="1" t="str">
        <f>IF(ISNA(VLOOKUP(A61,Master!AR$60:BD$107,10,FALSE)),"",VLOOKUP(A61,Master!AR$60:BD$107,10,FALSE))</f>
        <v/>
      </c>
      <c r="T61" s="64"/>
      <c r="U61" s="64"/>
      <c r="V61" s="65" t="str">
        <f>IF(ISNA(VLOOKUP(A61,Master!AR$60:BD$107,11,FALSE)),"",VLOOKUP(A61,Master!AR$60:BD$107,11,FALSE))</f>
        <v/>
      </c>
      <c r="W61" s="65" t="str">
        <f>IF(ISNA(VLOOKUP(A61,Master!AR$60:BD$107,9,FALSE)),"",VLOOKUP(A61,Master!AR$60:BD$107,9,FALSE))</f>
        <v/>
      </c>
      <c r="X61" s="66">
        <f t="shared" si="55"/>
        <v>0</v>
      </c>
      <c r="Y61" s="66">
        <f t="shared" si="56"/>
        <v>0</v>
      </c>
      <c r="Z61" s="66">
        <f t="shared" si="57"/>
        <v>0</v>
      </c>
      <c r="AA61" s="66">
        <f t="shared" si="58"/>
        <v>0</v>
      </c>
      <c r="AB61" s="66">
        <f t="shared" si="59"/>
        <v>0</v>
      </c>
      <c r="AC61" s="66">
        <f t="shared" si="60"/>
        <v>0</v>
      </c>
      <c r="AD61" s="67" t="str">
        <f t="shared" si="88"/>
        <v/>
      </c>
      <c r="AE61" s="67" t="str">
        <f t="shared" si="89"/>
        <v/>
      </c>
      <c r="AF61" s="67" t="str">
        <f t="shared" si="90"/>
        <v/>
      </c>
      <c r="AG61" s="67" t="str">
        <f t="shared" si="91"/>
        <v/>
      </c>
      <c r="AH61" s="67" t="str">
        <f t="shared" si="92"/>
        <v/>
      </c>
      <c r="AI61" s="65" t="str">
        <f t="shared" si="93"/>
        <v/>
      </c>
      <c r="AJ61" s="65">
        <v>0</v>
      </c>
      <c r="AK61" s="66">
        <v>0</v>
      </c>
      <c r="AL61" s="65" t="str">
        <f t="shared" si="94"/>
        <v/>
      </c>
      <c r="AM61" s="66">
        <f t="shared" si="61"/>
        <v>0</v>
      </c>
      <c r="AN61" s="65">
        <f t="shared" si="48"/>
        <v>0</v>
      </c>
      <c r="AO61" s="65">
        <f t="shared" si="62"/>
        <v>0</v>
      </c>
      <c r="AP61" s="65">
        <f t="shared" si="63"/>
        <v>0</v>
      </c>
      <c r="AQ61" s="65">
        <f t="shared" si="64"/>
        <v>0</v>
      </c>
      <c r="AR61" s="67">
        <f t="shared" si="65"/>
        <v>0</v>
      </c>
      <c r="AS61" s="67">
        <f t="shared" si="66"/>
        <v>0</v>
      </c>
      <c r="AT61" s="65"/>
      <c r="AU61" s="65"/>
      <c r="AV61" s="67">
        <f t="shared" si="95"/>
        <v>0</v>
      </c>
      <c r="AW61" s="67">
        <f t="shared" si="67"/>
        <v>0</v>
      </c>
      <c r="AX61" s="67">
        <f t="shared" si="68"/>
        <v>0</v>
      </c>
      <c r="AY61" s="67">
        <f t="shared" si="69"/>
        <v>0</v>
      </c>
      <c r="AZ61" s="67">
        <f t="shared" si="70"/>
        <v>0</v>
      </c>
      <c r="BA61" s="65">
        <f t="shared" si="96"/>
        <v>0</v>
      </c>
      <c r="BB61" s="65">
        <f t="shared" si="71"/>
        <v>0</v>
      </c>
      <c r="BC61" s="66">
        <v>0</v>
      </c>
      <c r="BD61" s="65">
        <f t="shared" si="97"/>
        <v>0</v>
      </c>
      <c r="BE61" s="66">
        <f t="shared" si="72"/>
        <v>0</v>
      </c>
      <c r="BF61" s="65">
        <f t="shared" si="49"/>
        <v>0</v>
      </c>
      <c r="BG61" s="65">
        <f t="shared" si="73"/>
        <v>0</v>
      </c>
      <c r="BH61" s="65">
        <f t="shared" si="74"/>
        <v>0</v>
      </c>
      <c r="BI61" s="65">
        <f t="shared" si="75"/>
        <v>0</v>
      </c>
      <c r="BJ61" s="67">
        <f t="shared" si="98"/>
        <v>0</v>
      </c>
      <c r="BK61" s="67">
        <f t="shared" si="99"/>
        <v>0</v>
      </c>
      <c r="BL61" s="65"/>
      <c r="BM61" s="65"/>
      <c r="BN61" s="67">
        <f t="shared" si="100"/>
        <v>0</v>
      </c>
      <c r="BO61" s="61">
        <f t="shared" si="76"/>
        <v>0</v>
      </c>
      <c r="BP61" s="61">
        <f t="shared" si="77"/>
        <v>1</v>
      </c>
      <c r="BQ61" s="61">
        <f t="shared" si="78"/>
        <v>0</v>
      </c>
      <c r="BR61" s="61">
        <f t="shared" si="79"/>
        <v>0</v>
      </c>
      <c r="BS61" s="61">
        <f t="shared" si="50"/>
        <v>0</v>
      </c>
      <c r="BT61" s="61">
        <f t="shared" si="101"/>
        <v>1</v>
      </c>
      <c r="BU61" s="47">
        <f t="shared" si="80"/>
        <v>0</v>
      </c>
      <c r="BV61" s="68">
        <f t="shared" si="102"/>
        <v>1</v>
      </c>
      <c r="BW61" s="47">
        <f t="shared" si="52"/>
        <v>0</v>
      </c>
      <c r="BX61" s="47">
        <f t="shared" si="53"/>
        <v>0</v>
      </c>
      <c r="BY61" s="36" t="str">
        <f t="shared" si="81"/>
        <v/>
      </c>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Y61" s="36"/>
    </row>
    <row r="62" spans="1:103" s="63" customFormat="1" ht="15.75">
      <c r="A62" s="103">
        <v>35</v>
      </c>
      <c r="B62" s="236" t="str">
        <f>IF(ISNA(VLOOKUP(A62,Master!AR$60:BD$107,3,FALSE)),"",VLOOKUP(A62,Master!AR$60:BD$107,3,FALSE))</f>
        <v/>
      </c>
      <c r="C62" s="237" t="str">
        <f>IF(ISNA(VLOOKUP(A62,Master!AR$60:BD$107,7,FALSE)),"",VLOOKUP(A62,Master!AR$60:BD$107,7,FALSE))</f>
        <v/>
      </c>
      <c r="D62" s="238" t="str">
        <f>IF(ISNA(VLOOKUP(A62,Master!AR$60:BD$107,8,FALSE)),"",VLOOKUP(A62,Master!AR$60:BD$107,8,FALSE))</f>
        <v/>
      </c>
      <c r="E62" s="243" t="str">
        <f>IF(ISNA(VLOOKUP(A62,Master!AR$60:BD$107,4,FALSE)),"",VLOOKUP(A62,Master!AR$60:BD$107,4,FALSE))</f>
        <v/>
      </c>
      <c r="F62" s="102" t="str">
        <f>IF(ISNA(VLOOKUP(A62,Master!AR$60:BD$107,5,FALSE)),"",VLOOKUP(A62,Master!AR$60:BD$107,5,FALSE))</f>
        <v/>
      </c>
      <c r="G62" s="241" t="str">
        <f>IF(ISNA(VLOOKUP(A62,Master!AR$60:BD$107,6,FALSE)),"",VLOOKUP(A62,Master!AR$60:BD$107,6,FALSE))</f>
        <v/>
      </c>
      <c r="H62" s="241" t="str">
        <f t="shared" si="82"/>
        <v/>
      </c>
      <c r="I62" s="242" t="str">
        <f t="shared" ca="1" si="83"/>
        <v/>
      </c>
      <c r="J62" s="241" t="str">
        <f t="shared" si="84"/>
        <v/>
      </c>
      <c r="K62" s="241" t="str">
        <f t="shared" si="85"/>
        <v/>
      </c>
      <c r="L62" s="241" t="str">
        <f t="shared" si="86"/>
        <v/>
      </c>
      <c r="M62" s="241" t="str">
        <f>IF(ISNA(VLOOKUP(A62,Master!AR$60:BD$107,12,FALSE)),"",VLOOKUP(A62,Master!AR$60:BD$107,12,FALSE))</f>
        <v/>
      </c>
      <c r="N62" s="136"/>
      <c r="O62" s="136"/>
      <c r="P62" s="136"/>
      <c r="Q62" s="136">
        <f t="shared" si="87"/>
        <v>0</v>
      </c>
      <c r="R62" s="39">
        <f t="shared" si="103"/>
        <v>1</v>
      </c>
      <c r="S62" s="1" t="str">
        <f>IF(ISNA(VLOOKUP(A62,Master!AR$60:BD$107,10,FALSE)),"",VLOOKUP(A62,Master!AR$60:BD$107,10,FALSE))</f>
        <v/>
      </c>
      <c r="T62" s="64"/>
      <c r="U62" s="64"/>
      <c r="V62" s="65" t="str">
        <f>IF(ISNA(VLOOKUP(A62,Master!AR$60:BD$107,11,FALSE)),"",VLOOKUP(A62,Master!AR$60:BD$107,11,FALSE))</f>
        <v/>
      </c>
      <c r="W62" s="65" t="str">
        <f>IF(ISNA(VLOOKUP(A62,Master!AR$60:BD$107,9,FALSE)),"",VLOOKUP(A62,Master!AR$60:BD$107,9,FALSE))</f>
        <v/>
      </c>
      <c r="X62" s="66">
        <f t="shared" si="55"/>
        <v>0</v>
      </c>
      <c r="Y62" s="66">
        <f t="shared" si="56"/>
        <v>0</v>
      </c>
      <c r="Z62" s="66">
        <f t="shared" si="57"/>
        <v>0</v>
      </c>
      <c r="AA62" s="66">
        <f t="shared" si="58"/>
        <v>0</v>
      </c>
      <c r="AB62" s="66">
        <f t="shared" si="59"/>
        <v>0</v>
      </c>
      <c r="AC62" s="66">
        <f t="shared" si="60"/>
        <v>0</v>
      </c>
      <c r="AD62" s="67" t="str">
        <f t="shared" si="88"/>
        <v/>
      </c>
      <c r="AE62" s="67" t="str">
        <f t="shared" si="89"/>
        <v/>
      </c>
      <c r="AF62" s="67" t="str">
        <f t="shared" si="90"/>
        <v/>
      </c>
      <c r="AG62" s="67" t="str">
        <f t="shared" si="91"/>
        <v/>
      </c>
      <c r="AH62" s="67" t="str">
        <f t="shared" si="92"/>
        <v/>
      </c>
      <c r="AI62" s="65" t="str">
        <f t="shared" si="93"/>
        <v/>
      </c>
      <c r="AJ62" s="65">
        <v>0</v>
      </c>
      <c r="AK62" s="66">
        <v>0</v>
      </c>
      <c r="AL62" s="65" t="str">
        <f t="shared" si="94"/>
        <v/>
      </c>
      <c r="AM62" s="66">
        <f t="shared" si="61"/>
        <v>0</v>
      </c>
      <c r="AN62" s="65">
        <f t="shared" si="48"/>
        <v>0</v>
      </c>
      <c r="AO62" s="65">
        <f t="shared" si="62"/>
        <v>0</v>
      </c>
      <c r="AP62" s="65">
        <f t="shared" si="63"/>
        <v>0</v>
      </c>
      <c r="AQ62" s="65">
        <f t="shared" si="64"/>
        <v>0</v>
      </c>
      <c r="AR62" s="67">
        <f t="shared" si="65"/>
        <v>0</v>
      </c>
      <c r="AS62" s="67">
        <f t="shared" si="66"/>
        <v>0</v>
      </c>
      <c r="AT62" s="65"/>
      <c r="AU62" s="65"/>
      <c r="AV62" s="67">
        <f t="shared" si="95"/>
        <v>0</v>
      </c>
      <c r="AW62" s="67">
        <f t="shared" si="67"/>
        <v>0</v>
      </c>
      <c r="AX62" s="67">
        <f t="shared" si="68"/>
        <v>0</v>
      </c>
      <c r="AY62" s="67">
        <f t="shared" si="69"/>
        <v>0</v>
      </c>
      <c r="AZ62" s="67">
        <f t="shared" si="70"/>
        <v>0</v>
      </c>
      <c r="BA62" s="65">
        <f t="shared" si="96"/>
        <v>0</v>
      </c>
      <c r="BB62" s="65">
        <f t="shared" si="71"/>
        <v>0</v>
      </c>
      <c r="BC62" s="66">
        <v>0</v>
      </c>
      <c r="BD62" s="65">
        <f t="shared" si="97"/>
        <v>0</v>
      </c>
      <c r="BE62" s="66">
        <f t="shared" si="72"/>
        <v>0</v>
      </c>
      <c r="BF62" s="65">
        <f t="shared" si="49"/>
        <v>0</v>
      </c>
      <c r="BG62" s="65">
        <f t="shared" si="73"/>
        <v>0</v>
      </c>
      <c r="BH62" s="65">
        <f t="shared" si="74"/>
        <v>0</v>
      </c>
      <c r="BI62" s="65">
        <f t="shared" si="75"/>
        <v>0</v>
      </c>
      <c r="BJ62" s="67">
        <f t="shared" si="98"/>
        <v>0</v>
      </c>
      <c r="BK62" s="67">
        <f t="shared" si="99"/>
        <v>0</v>
      </c>
      <c r="BL62" s="65"/>
      <c r="BM62" s="65"/>
      <c r="BN62" s="67">
        <f t="shared" si="100"/>
        <v>0</v>
      </c>
      <c r="BO62" s="61">
        <f t="shared" si="76"/>
        <v>0</v>
      </c>
      <c r="BP62" s="61">
        <f t="shared" si="77"/>
        <v>1</v>
      </c>
      <c r="BQ62" s="61">
        <f t="shared" si="78"/>
        <v>0</v>
      </c>
      <c r="BR62" s="61">
        <f t="shared" si="79"/>
        <v>0</v>
      </c>
      <c r="BS62" s="61">
        <f t="shared" si="50"/>
        <v>0</v>
      </c>
      <c r="BT62" s="61">
        <f t="shared" si="101"/>
        <v>1</v>
      </c>
      <c r="BU62" s="47">
        <f t="shared" si="80"/>
        <v>0</v>
      </c>
      <c r="BV62" s="68">
        <f t="shared" si="102"/>
        <v>1</v>
      </c>
      <c r="BW62" s="47">
        <f t="shared" si="52"/>
        <v>0</v>
      </c>
      <c r="BX62" s="47">
        <f t="shared" si="53"/>
        <v>0</v>
      </c>
      <c r="BY62" s="36" t="str">
        <f t="shared" si="81"/>
        <v/>
      </c>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Y62" s="36"/>
    </row>
    <row r="63" spans="1:103" s="63" customFormat="1" ht="15.75">
      <c r="A63" s="103">
        <v>36</v>
      </c>
      <c r="B63" s="236" t="str">
        <f>IF(ISNA(VLOOKUP(A63,Master!AR$60:BD$107,3,FALSE)),"",VLOOKUP(A63,Master!AR$60:BD$107,3,FALSE))</f>
        <v/>
      </c>
      <c r="C63" s="237" t="str">
        <f>IF(ISNA(VLOOKUP(A63,Master!AR$60:BD$107,7,FALSE)),"",VLOOKUP(A63,Master!AR$60:BD$107,7,FALSE))</f>
        <v/>
      </c>
      <c r="D63" s="238" t="str">
        <f>IF(ISNA(VLOOKUP(A63,Master!AR$60:BD$107,8,FALSE)),"",VLOOKUP(A63,Master!AR$60:BD$107,8,FALSE))</f>
        <v/>
      </c>
      <c r="E63" s="243" t="str">
        <f>IF(ISNA(VLOOKUP(A63,Master!AR$60:BD$107,4,FALSE)),"",VLOOKUP(A63,Master!AR$60:BD$107,4,FALSE))</f>
        <v/>
      </c>
      <c r="F63" s="102" t="str">
        <f>IF(ISNA(VLOOKUP(A63,Master!AR$60:BD$107,5,FALSE)),"",VLOOKUP(A63,Master!AR$60:BD$107,5,FALSE))</f>
        <v/>
      </c>
      <c r="G63" s="241" t="str">
        <f>IF(ISNA(VLOOKUP(A63,Master!AR$60:BD$107,6,FALSE)),"",VLOOKUP(A63,Master!AR$60:BD$107,6,FALSE))</f>
        <v/>
      </c>
      <c r="H63" s="241" t="str">
        <f t="shared" si="82"/>
        <v/>
      </c>
      <c r="I63" s="242" t="str">
        <f t="shared" ca="1" si="83"/>
        <v/>
      </c>
      <c r="J63" s="241" t="str">
        <f t="shared" si="84"/>
        <v/>
      </c>
      <c r="K63" s="241" t="str">
        <f t="shared" si="85"/>
        <v/>
      </c>
      <c r="L63" s="241" t="str">
        <f t="shared" si="86"/>
        <v/>
      </c>
      <c r="M63" s="241" t="str">
        <f>IF(ISNA(VLOOKUP(A63,Master!AR$60:BD$107,12,FALSE)),"",VLOOKUP(A63,Master!AR$60:BD$107,12,FALSE))</f>
        <v/>
      </c>
      <c r="N63" s="136"/>
      <c r="O63" s="136"/>
      <c r="P63" s="136"/>
      <c r="Q63" s="136">
        <f t="shared" si="87"/>
        <v>0</v>
      </c>
      <c r="R63" s="39">
        <f t="shared" si="103"/>
        <v>1</v>
      </c>
      <c r="S63" s="1" t="str">
        <f>IF(ISNA(VLOOKUP(A63,Master!AR$60:BD$107,10,FALSE)),"",VLOOKUP(A63,Master!AR$60:BD$107,10,FALSE))</f>
        <v/>
      </c>
      <c r="T63" s="64"/>
      <c r="U63" s="64"/>
      <c r="V63" s="65" t="str">
        <f>IF(ISNA(VLOOKUP(A63,Master!AR$60:BD$107,11,FALSE)),"",VLOOKUP(A63,Master!AR$60:BD$107,11,FALSE))</f>
        <v/>
      </c>
      <c r="W63" s="65" t="str">
        <f>IF(ISNA(VLOOKUP(A63,Master!AR$60:BD$107,9,FALSE)),"",VLOOKUP(A63,Master!AR$60:BD$107,9,FALSE))</f>
        <v/>
      </c>
      <c r="X63" s="66">
        <f t="shared" si="55"/>
        <v>0</v>
      </c>
      <c r="Y63" s="66">
        <f t="shared" si="56"/>
        <v>0</v>
      </c>
      <c r="Z63" s="66">
        <f t="shared" si="57"/>
        <v>0</v>
      </c>
      <c r="AA63" s="66">
        <f t="shared" si="58"/>
        <v>0</v>
      </c>
      <c r="AB63" s="66">
        <f t="shared" si="59"/>
        <v>0</v>
      </c>
      <c r="AC63" s="66">
        <f t="shared" si="60"/>
        <v>0</v>
      </c>
      <c r="AD63" s="67" t="str">
        <f t="shared" si="88"/>
        <v/>
      </c>
      <c r="AE63" s="67" t="str">
        <f t="shared" si="89"/>
        <v/>
      </c>
      <c r="AF63" s="67" t="str">
        <f t="shared" si="90"/>
        <v/>
      </c>
      <c r="AG63" s="67" t="str">
        <f t="shared" si="91"/>
        <v/>
      </c>
      <c r="AH63" s="67" t="str">
        <f t="shared" si="92"/>
        <v/>
      </c>
      <c r="AI63" s="65" t="str">
        <f t="shared" si="93"/>
        <v/>
      </c>
      <c r="AJ63" s="65">
        <v>0</v>
      </c>
      <c r="AK63" s="66">
        <v>0</v>
      </c>
      <c r="AL63" s="65" t="str">
        <f t="shared" si="94"/>
        <v/>
      </c>
      <c r="AM63" s="66">
        <f t="shared" si="61"/>
        <v>0</v>
      </c>
      <c r="AN63" s="65">
        <f t="shared" si="48"/>
        <v>0</v>
      </c>
      <c r="AO63" s="65">
        <f t="shared" si="62"/>
        <v>0</v>
      </c>
      <c r="AP63" s="65">
        <f t="shared" si="63"/>
        <v>0</v>
      </c>
      <c r="AQ63" s="65">
        <f t="shared" si="64"/>
        <v>0</v>
      </c>
      <c r="AR63" s="67">
        <f t="shared" si="65"/>
        <v>0</v>
      </c>
      <c r="AS63" s="67">
        <f t="shared" si="66"/>
        <v>0</v>
      </c>
      <c r="AT63" s="65"/>
      <c r="AU63" s="65"/>
      <c r="AV63" s="67">
        <f t="shared" si="95"/>
        <v>0</v>
      </c>
      <c r="AW63" s="67">
        <f t="shared" si="67"/>
        <v>0</v>
      </c>
      <c r="AX63" s="67">
        <f t="shared" si="68"/>
        <v>0</v>
      </c>
      <c r="AY63" s="67">
        <f t="shared" si="69"/>
        <v>0</v>
      </c>
      <c r="AZ63" s="67">
        <f t="shared" si="70"/>
        <v>0</v>
      </c>
      <c r="BA63" s="65">
        <f t="shared" si="96"/>
        <v>0</v>
      </c>
      <c r="BB63" s="65">
        <f t="shared" si="71"/>
        <v>0</v>
      </c>
      <c r="BC63" s="66">
        <v>0</v>
      </c>
      <c r="BD63" s="65">
        <f t="shared" si="97"/>
        <v>0</v>
      </c>
      <c r="BE63" s="66">
        <f t="shared" si="72"/>
        <v>0</v>
      </c>
      <c r="BF63" s="65">
        <f t="shared" si="49"/>
        <v>0</v>
      </c>
      <c r="BG63" s="65">
        <f t="shared" si="73"/>
        <v>0</v>
      </c>
      <c r="BH63" s="65">
        <f t="shared" si="74"/>
        <v>0</v>
      </c>
      <c r="BI63" s="65">
        <f t="shared" si="75"/>
        <v>0</v>
      </c>
      <c r="BJ63" s="67">
        <f t="shared" si="98"/>
        <v>0</v>
      </c>
      <c r="BK63" s="67">
        <f t="shared" si="99"/>
        <v>0</v>
      </c>
      <c r="BL63" s="65"/>
      <c r="BM63" s="65"/>
      <c r="BN63" s="67">
        <f t="shared" si="100"/>
        <v>0</v>
      </c>
      <c r="BO63" s="61">
        <f t="shared" si="76"/>
        <v>0</v>
      </c>
      <c r="BP63" s="61">
        <f t="shared" si="77"/>
        <v>1</v>
      </c>
      <c r="BQ63" s="61">
        <f t="shared" si="78"/>
        <v>0</v>
      </c>
      <c r="BR63" s="61">
        <f t="shared" si="79"/>
        <v>0</v>
      </c>
      <c r="BS63" s="61">
        <f t="shared" si="50"/>
        <v>0</v>
      </c>
      <c r="BT63" s="61">
        <f t="shared" si="101"/>
        <v>1</v>
      </c>
      <c r="BU63" s="47">
        <f t="shared" si="80"/>
        <v>0</v>
      </c>
      <c r="BV63" s="68">
        <f t="shared" si="102"/>
        <v>1</v>
      </c>
      <c r="BW63" s="47">
        <f t="shared" si="52"/>
        <v>0</v>
      </c>
      <c r="BX63" s="47">
        <f t="shared" si="53"/>
        <v>0</v>
      </c>
      <c r="BY63" s="36" t="str">
        <f t="shared" si="81"/>
        <v/>
      </c>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Y63" s="36"/>
    </row>
    <row r="64" spans="1:103" s="63" customFormat="1" ht="15.75">
      <c r="A64" s="103">
        <v>37</v>
      </c>
      <c r="B64" s="236" t="str">
        <f>IF(ISNA(VLOOKUP(A64,Master!AR$60:BD$107,3,FALSE)),"",VLOOKUP(A64,Master!AR$60:BD$107,3,FALSE))</f>
        <v/>
      </c>
      <c r="C64" s="237" t="str">
        <f>IF(ISNA(VLOOKUP(A64,Master!AR$60:BD$107,7,FALSE)),"",VLOOKUP(A64,Master!AR$60:BD$107,7,FALSE))</f>
        <v/>
      </c>
      <c r="D64" s="238" t="str">
        <f>IF(ISNA(VLOOKUP(A64,Master!AR$60:BD$107,8,FALSE)),"",VLOOKUP(A64,Master!AR$60:BD$107,8,FALSE))</f>
        <v/>
      </c>
      <c r="E64" s="243" t="str">
        <f>IF(ISNA(VLOOKUP(A64,Master!AR$60:BD$107,4,FALSE)),"",VLOOKUP(A64,Master!AR$60:BD$107,4,FALSE))</f>
        <v/>
      </c>
      <c r="F64" s="102" t="str">
        <f>IF(ISNA(VLOOKUP(A64,Master!AR$60:BD$107,5,FALSE)),"",VLOOKUP(A64,Master!AR$60:BD$107,5,FALSE))</f>
        <v/>
      </c>
      <c r="G64" s="241" t="str">
        <f>IF(ISNA(VLOOKUP(A64,Master!AR$60:BD$107,6,FALSE)),"",VLOOKUP(A64,Master!AR$60:BD$107,6,FALSE))</f>
        <v/>
      </c>
      <c r="H64" s="241" t="str">
        <f t="shared" si="82"/>
        <v/>
      </c>
      <c r="I64" s="242" t="str">
        <f t="shared" ca="1" si="83"/>
        <v/>
      </c>
      <c r="J64" s="241" t="str">
        <f t="shared" si="84"/>
        <v/>
      </c>
      <c r="K64" s="241" t="str">
        <f t="shared" si="85"/>
        <v/>
      </c>
      <c r="L64" s="241" t="str">
        <f t="shared" si="86"/>
        <v/>
      </c>
      <c r="M64" s="241" t="str">
        <f>IF(ISNA(VLOOKUP(A64,Master!AR$60:BD$107,12,FALSE)),"",VLOOKUP(A64,Master!AR$60:BD$107,12,FALSE))</f>
        <v/>
      </c>
      <c r="N64" s="136"/>
      <c r="O64" s="136"/>
      <c r="P64" s="136"/>
      <c r="Q64" s="136">
        <f t="shared" si="87"/>
        <v>0</v>
      </c>
      <c r="R64" s="39">
        <f t="shared" si="103"/>
        <v>1</v>
      </c>
      <c r="S64" s="1" t="str">
        <f>IF(ISNA(VLOOKUP(A64,Master!AR$60:BD$107,10,FALSE)),"",VLOOKUP(A64,Master!AR$60:BD$107,10,FALSE))</f>
        <v/>
      </c>
      <c r="T64" s="64"/>
      <c r="U64" s="64"/>
      <c r="V64" s="65" t="str">
        <f>IF(ISNA(VLOOKUP(A64,Master!AR$60:BD$107,11,FALSE)),"",VLOOKUP(A64,Master!AR$60:BD$107,11,FALSE))</f>
        <v/>
      </c>
      <c r="W64" s="65" t="str">
        <f>IF(ISNA(VLOOKUP(A64,Master!AR$60:BD$107,9,FALSE)),"",VLOOKUP(A64,Master!AR$60:BD$107,9,FALSE))</f>
        <v/>
      </c>
      <c r="X64" s="66">
        <f t="shared" si="55"/>
        <v>0</v>
      </c>
      <c r="Y64" s="66">
        <f t="shared" si="56"/>
        <v>0</v>
      </c>
      <c r="Z64" s="66">
        <f t="shared" si="57"/>
        <v>0</v>
      </c>
      <c r="AA64" s="66">
        <f t="shared" si="58"/>
        <v>0</v>
      </c>
      <c r="AB64" s="66">
        <f t="shared" si="59"/>
        <v>0</v>
      </c>
      <c r="AC64" s="66">
        <f t="shared" si="60"/>
        <v>0</v>
      </c>
      <c r="AD64" s="67" t="str">
        <f t="shared" si="88"/>
        <v/>
      </c>
      <c r="AE64" s="67" t="str">
        <f t="shared" si="89"/>
        <v/>
      </c>
      <c r="AF64" s="67" t="str">
        <f t="shared" si="90"/>
        <v/>
      </c>
      <c r="AG64" s="67" t="str">
        <f t="shared" si="91"/>
        <v/>
      </c>
      <c r="AH64" s="67" t="str">
        <f t="shared" si="92"/>
        <v/>
      </c>
      <c r="AI64" s="65" t="str">
        <f t="shared" si="93"/>
        <v/>
      </c>
      <c r="AJ64" s="65">
        <v>0</v>
      </c>
      <c r="AK64" s="66">
        <v>0</v>
      </c>
      <c r="AL64" s="65" t="str">
        <f t="shared" si="94"/>
        <v/>
      </c>
      <c r="AM64" s="66">
        <f t="shared" si="61"/>
        <v>0</v>
      </c>
      <c r="AN64" s="65">
        <f t="shared" si="48"/>
        <v>0</v>
      </c>
      <c r="AO64" s="65">
        <f t="shared" si="62"/>
        <v>0</v>
      </c>
      <c r="AP64" s="65">
        <f t="shared" si="63"/>
        <v>0</v>
      </c>
      <c r="AQ64" s="65">
        <f t="shared" si="64"/>
        <v>0</v>
      </c>
      <c r="AR64" s="67">
        <f t="shared" si="65"/>
        <v>0</v>
      </c>
      <c r="AS64" s="67">
        <f t="shared" si="66"/>
        <v>0</v>
      </c>
      <c r="AT64" s="65"/>
      <c r="AU64" s="65"/>
      <c r="AV64" s="67">
        <f t="shared" si="95"/>
        <v>0</v>
      </c>
      <c r="AW64" s="67">
        <f t="shared" si="67"/>
        <v>0</v>
      </c>
      <c r="AX64" s="67">
        <f t="shared" si="68"/>
        <v>0</v>
      </c>
      <c r="AY64" s="67">
        <f t="shared" si="69"/>
        <v>0</v>
      </c>
      <c r="AZ64" s="67">
        <f t="shared" si="70"/>
        <v>0</v>
      </c>
      <c r="BA64" s="65">
        <f t="shared" si="96"/>
        <v>0</v>
      </c>
      <c r="BB64" s="65">
        <f t="shared" si="71"/>
        <v>0</v>
      </c>
      <c r="BC64" s="66">
        <v>0</v>
      </c>
      <c r="BD64" s="65">
        <f t="shared" si="97"/>
        <v>0</v>
      </c>
      <c r="BE64" s="66">
        <f t="shared" si="72"/>
        <v>0</v>
      </c>
      <c r="BF64" s="65">
        <f t="shared" si="49"/>
        <v>0</v>
      </c>
      <c r="BG64" s="65">
        <f t="shared" si="73"/>
        <v>0</v>
      </c>
      <c r="BH64" s="65">
        <f t="shared" si="74"/>
        <v>0</v>
      </c>
      <c r="BI64" s="65">
        <f t="shared" si="75"/>
        <v>0</v>
      </c>
      <c r="BJ64" s="67">
        <f t="shared" si="98"/>
        <v>0</v>
      </c>
      <c r="BK64" s="67">
        <f t="shared" si="99"/>
        <v>0</v>
      </c>
      <c r="BL64" s="65"/>
      <c r="BM64" s="65"/>
      <c r="BN64" s="67">
        <f t="shared" si="100"/>
        <v>0</v>
      </c>
      <c r="BO64" s="61">
        <f t="shared" si="76"/>
        <v>0</v>
      </c>
      <c r="BP64" s="61">
        <f t="shared" si="77"/>
        <v>1</v>
      </c>
      <c r="BQ64" s="61">
        <f t="shared" si="78"/>
        <v>0</v>
      </c>
      <c r="BR64" s="61">
        <f t="shared" si="79"/>
        <v>0</v>
      </c>
      <c r="BS64" s="61">
        <f t="shared" si="50"/>
        <v>0</v>
      </c>
      <c r="BT64" s="61">
        <f t="shared" si="101"/>
        <v>1</v>
      </c>
      <c r="BU64" s="47">
        <f t="shared" si="80"/>
        <v>0</v>
      </c>
      <c r="BV64" s="68">
        <f t="shared" si="102"/>
        <v>1</v>
      </c>
      <c r="BW64" s="47">
        <f t="shared" si="52"/>
        <v>0</v>
      </c>
      <c r="BX64" s="47">
        <f t="shared" si="53"/>
        <v>0</v>
      </c>
      <c r="BY64" s="36" t="str">
        <f t="shared" si="81"/>
        <v/>
      </c>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Y64" s="36"/>
    </row>
    <row r="65" spans="1:103" s="63" customFormat="1" ht="15.75">
      <c r="A65" s="103">
        <v>38</v>
      </c>
      <c r="B65" s="236" t="str">
        <f>IF(ISNA(VLOOKUP(A65,Master!AR$60:BD$107,3,FALSE)),"",VLOOKUP(A65,Master!AR$60:BD$107,3,FALSE))</f>
        <v/>
      </c>
      <c r="C65" s="237" t="str">
        <f>IF(ISNA(VLOOKUP(A65,Master!AR$60:BD$107,7,FALSE)),"",VLOOKUP(A65,Master!AR$60:BD$107,7,FALSE))</f>
        <v/>
      </c>
      <c r="D65" s="238" t="str">
        <f>IF(ISNA(VLOOKUP(A65,Master!AR$60:BD$107,8,FALSE)),"",VLOOKUP(A65,Master!AR$60:BD$107,8,FALSE))</f>
        <v/>
      </c>
      <c r="E65" s="243" t="str">
        <f>IF(ISNA(VLOOKUP(A65,Master!AR$60:BD$107,4,FALSE)),"",VLOOKUP(A65,Master!AR$60:BD$107,4,FALSE))</f>
        <v/>
      </c>
      <c r="F65" s="102" t="str">
        <f>IF(ISNA(VLOOKUP(A65,Master!AR$60:BD$107,5,FALSE)),"",VLOOKUP(A65,Master!AR$60:BD$107,5,FALSE))</f>
        <v/>
      </c>
      <c r="G65" s="241" t="str">
        <f>IF(ISNA(VLOOKUP(A65,Master!AR$60:BD$107,6,FALSE)),"",VLOOKUP(A65,Master!AR$60:BD$107,6,FALSE))</f>
        <v/>
      </c>
      <c r="H65" s="241" t="str">
        <f t="shared" si="82"/>
        <v/>
      </c>
      <c r="I65" s="242" t="str">
        <f t="shared" ca="1" si="83"/>
        <v/>
      </c>
      <c r="J65" s="241" t="str">
        <f t="shared" si="84"/>
        <v/>
      </c>
      <c r="K65" s="241" t="str">
        <f t="shared" si="85"/>
        <v/>
      </c>
      <c r="L65" s="241" t="str">
        <f t="shared" si="86"/>
        <v/>
      </c>
      <c r="M65" s="241" t="str">
        <f>IF(ISNA(VLOOKUP(A65,Master!AR$60:BD$107,12,FALSE)),"",VLOOKUP(A65,Master!AR$60:BD$107,12,FALSE))</f>
        <v/>
      </c>
      <c r="N65" s="136"/>
      <c r="O65" s="136"/>
      <c r="P65" s="136"/>
      <c r="Q65" s="136">
        <f t="shared" si="87"/>
        <v>0</v>
      </c>
      <c r="R65" s="39">
        <f t="shared" si="103"/>
        <v>1</v>
      </c>
      <c r="S65" s="1" t="str">
        <f>IF(ISNA(VLOOKUP(A65,Master!AR$60:BD$107,10,FALSE)),"",VLOOKUP(A65,Master!AR$60:BD$107,10,FALSE))</f>
        <v/>
      </c>
      <c r="T65" s="64"/>
      <c r="U65" s="64"/>
      <c r="V65" s="65" t="str">
        <f>IF(ISNA(VLOOKUP(A65,Master!AR$60:BD$107,11,FALSE)),"",VLOOKUP(A65,Master!AR$60:BD$107,11,FALSE))</f>
        <v/>
      </c>
      <c r="W65" s="65" t="str">
        <f>IF(ISNA(VLOOKUP(A65,Master!AR$60:BD$107,9,FALSE)),"",VLOOKUP(A65,Master!AR$60:BD$107,9,FALSE))</f>
        <v/>
      </c>
      <c r="X65" s="66">
        <f t="shared" si="55"/>
        <v>0</v>
      </c>
      <c r="Y65" s="66">
        <f t="shared" si="56"/>
        <v>0</v>
      </c>
      <c r="Z65" s="66">
        <f t="shared" si="57"/>
        <v>0</v>
      </c>
      <c r="AA65" s="66">
        <f t="shared" si="58"/>
        <v>0</v>
      </c>
      <c r="AB65" s="66">
        <f t="shared" si="59"/>
        <v>0</v>
      </c>
      <c r="AC65" s="66">
        <f t="shared" si="60"/>
        <v>0</v>
      </c>
      <c r="AD65" s="67" t="str">
        <f t="shared" si="88"/>
        <v/>
      </c>
      <c r="AE65" s="67" t="str">
        <f t="shared" si="89"/>
        <v/>
      </c>
      <c r="AF65" s="67" t="str">
        <f t="shared" si="90"/>
        <v/>
      </c>
      <c r="AG65" s="67" t="str">
        <f t="shared" si="91"/>
        <v/>
      </c>
      <c r="AH65" s="67" t="str">
        <f t="shared" si="92"/>
        <v/>
      </c>
      <c r="AI65" s="65" t="str">
        <f t="shared" si="93"/>
        <v/>
      </c>
      <c r="AJ65" s="65">
        <v>0</v>
      </c>
      <c r="AK65" s="66">
        <v>0</v>
      </c>
      <c r="AL65" s="65" t="str">
        <f t="shared" si="94"/>
        <v/>
      </c>
      <c r="AM65" s="66">
        <f t="shared" si="61"/>
        <v>0</v>
      </c>
      <c r="AN65" s="65">
        <f t="shared" si="48"/>
        <v>0</v>
      </c>
      <c r="AO65" s="65">
        <f t="shared" si="62"/>
        <v>0</v>
      </c>
      <c r="AP65" s="65">
        <f t="shared" si="63"/>
        <v>0</v>
      </c>
      <c r="AQ65" s="65">
        <f t="shared" si="64"/>
        <v>0</v>
      </c>
      <c r="AR65" s="67">
        <f t="shared" si="65"/>
        <v>0</v>
      </c>
      <c r="AS65" s="67">
        <f t="shared" si="66"/>
        <v>0</v>
      </c>
      <c r="AT65" s="65"/>
      <c r="AU65" s="65"/>
      <c r="AV65" s="67">
        <f t="shared" si="95"/>
        <v>0</v>
      </c>
      <c r="AW65" s="67">
        <f t="shared" si="67"/>
        <v>0</v>
      </c>
      <c r="AX65" s="67">
        <f t="shared" si="68"/>
        <v>0</v>
      </c>
      <c r="AY65" s="67">
        <f t="shared" si="69"/>
        <v>0</v>
      </c>
      <c r="AZ65" s="67">
        <f t="shared" si="70"/>
        <v>0</v>
      </c>
      <c r="BA65" s="65">
        <f t="shared" si="96"/>
        <v>0</v>
      </c>
      <c r="BB65" s="65">
        <f t="shared" si="71"/>
        <v>0</v>
      </c>
      <c r="BC65" s="66">
        <v>0</v>
      </c>
      <c r="BD65" s="65">
        <f t="shared" si="97"/>
        <v>0</v>
      </c>
      <c r="BE65" s="66">
        <f t="shared" si="72"/>
        <v>0</v>
      </c>
      <c r="BF65" s="65">
        <f t="shared" si="49"/>
        <v>0</v>
      </c>
      <c r="BG65" s="65">
        <f t="shared" si="73"/>
        <v>0</v>
      </c>
      <c r="BH65" s="65">
        <f t="shared" si="74"/>
        <v>0</v>
      </c>
      <c r="BI65" s="65">
        <f t="shared" si="75"/>
        <v>0</v>
      </c>
      <c r="BJ65" s="67">
        <f t="shared" si="98"/>
        <v>0</v>
      </c>
      <c r="BK65" s="67">
        <f t="shared" si="99"/>
        <v>0</v>
      </c>
      <c r="BL65" s="65"/>
      <c r="BM65" s="65"/>
      <c r="BN65" s="67">
        <f t="shared" si="100"/>
        <v>0</v>
      </c>
      <c r="BO65" s="61">
        <f t="shared" si="76"/>
        <v>0</v>
      </c>
      <c r="BP65" s="61">
        <f t="shared" si="77"/>
        <v>1</v>
      </c>
      <c r="BQ65" s="61">
        <f t="shared" si="78"/>
        <v>0</v>
      </c>
      <c r="BR65" s="61">
        <f t="shared" si="79"/>
        <v>0</v>
      </c>
      <c r="BS65" s="61">
        <f t="shared" si="50"/>
        <v>0</v>
      </c>
      <c r="BT65" s="61">
        <f t="shared" si="101"/>
        <v>1</v>
      </c>
      <c r="BU65" s="47">
        <f t="shared" si="80"/>
        <v>0</v>
      </c>
      <c r="BV65" s="68">
        <f t="shared" si="102"/>
        <v>1</v>
      </c>
      <c r="BW65" s="47">
        <f t="shared" si="52"/>
        <v>0</v>
      </c>
      <c r="BX65" s="47">
        <f t="shared" si="53"/>
        <v>0</v>
      </c>
      <c r="BY65" s="36" t="str">
        <f t="shared" si="81"/>
        <v/>
      </c>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Y65" s="36"/>
    </row>
    <row r="66" spans="1:103" s="63" customFormat="1" ht="15.75">
      <c r="A66" s="103">
        <v>39</v>
      </c>
      <c r="B66" s="236" t="str">
        <f>IF(ISNA(VLOOKUP(A66,Master!AR$60:BD$107,3,FALSE)),"",VLOOKUP(A66,Master!AR$60:BD$107,3,FALSE))</f>
        <v/>
      </c>
      <c r="C66" s="237" t="str">
        <f>IF(ISNA(VLOOKUP(A66,Master!AR$60:BD$107,7,FALSE)),"",VLOOKUP(A66,Master!AR$60:BD$107,7,FALSE))</f>
        <v/>
      </c>
      <c r="D66" s="238" t="str">
        <f>IF(ISNA(VLOOKUP(A66,Master!AR$60:BD$107,8,FALSE)),"",VLOOKUP(A66,Master!AR$60:BD$107,8,FALSE))</f>
        <v/>
      </c>
      <c r="E66" s="243" t="str">
        <f>IF(ISNA(VLOOKUP(A66,Master!AR$60:BD$107,4,FALSE)),"",VLOOKUP(A66,Master!AR$60:BD$107,4,FALSE))</f>
        <v/>
      </c>
      <c r="F66" s="102" t="str">
        <f>IF(ISNA(VLOOKUP(A66,Master!AR$60:BD$107,5,FALSE)),"",VLOOKUP(A66,Master!AR$60:BD$107,5,FALSE))</f>
        <v/>
      </c>
      <c r="G66" s="241" t="str">
        <f>IF(ISNA(VLOOKUP(A66,Master!AR$60:BD$107,6,FALSE)),"",VLOOKUP(A66,Master!AR$60:BD$107,6,FALSE))</f>
        <v/>
      </c>
      <c r="H66" s="241" t="str">
        <f>IF(AND(G66=""),"",G66*12)</f>
        <v/>
      </c>
      <c r="I66" s="242" t="str">
        <f t="shared" ca="1" si="83"/>
        <v/>
      </c>
      <c r="J66" s="241" t="str">
        <f t="shared" si="84"/>
        <v/>
      </c>
      <c r="K66" s="241" t="str">
        <f t="shared" si="85"/>
        <v/>
      </c>
      <c r="L66" s="241" t="str">
        <f t="shared" si="86"/>
        <v/>
      </c>
      <c r="M66" s="241" t="str">
        <f>IF(ISNA(VLOOKUP(A66,Master!AR$60:BD$107,12,FALSE)),"",VLOOKUP(A66,Master!AR$60:BD$107,12,FALSE))</f>
        <v/>
      </c>
      <c r="N66" s="136"/>
      <c r="O66" s="136"/>
      <c r="P66" s="136"/>
      <c r="Q66" s="136">
        <f t="shared" si="87"/>
        <v>0</v>
      </c>
      <c r="R66" s="39">
        <f t="shared" si="103"/>
        <v>1</v>
      </c>
      <c r="S66" s="1" t="str">
        <f>IF(ISNA(VLOOKUP(A66,Master!AR$60:BD$107,10,FALSE)),"",VLOOKUP(A66,Master!AR$60:BD$107,10,FALSE))</f>
        <v/>
      </c>
      <c r="T66" s="64"/>
      <c r="U66" s="64"/>
      <c r="V66" s="65" t="str">
        <f>IF(ISNA(VLOOKUP(A66,Master!AR$60:BD$107,11,FALSE)),"",VLOOKUP(A66,Master!AR$60:BD$107,11,FALSE))</f>
        <v/>
      </c>
      <c r="W66" s="65" t="str">
        <f>IF(ISNA(VLOOKUP(A66,Master!AR$60:BD$107,9,FALSE)),"",VLOOKUP(A66,Master!AR$60:BD$107,9,FALSE))</f>
        <v/>
      </c>
      <c r="X66" s="66">
        <f t="shared" si="55"/>
        <v>0</v>
      </c>
      <c r="Y66" s="66">
        <f t="shared" si="56"/>
        <v>0</v>
      </c>
      <c r="Z66" s="66">
        <f t="shared" si="57"/>
        <v>0</v>
      </c>
      <c r="AA66" s="66">
        <f t="shared" si="58"/>
        <v>0</v>
      </c>
      <c r="AB66" s="66">
        <f t="shared" si="59"/>
        <v>0</v>
      </c>
      <c r="AC66" s="66">
        <f t="shared" si="60"/>
        <v>0</v>
      </c>
      <c r="AD66" s="67" t="str">
        <f t="shared" si="88"/>
        <v/>
      </c>
      <c r="AE66" s="67" t="str">
        <f t="shared" si="89"/>
        <v/>
      </c>
      <c r="AF66" s="67" t="str">
        <f t="shared" si="90"/>
        <v/>
      </c>
      <c r="AG66" s="67" t="str">
        <f t="shared" si="91"/>
        <v/>
      </c>
      <c r="AH66" s="67" t="str">
        <f t="shared" si="92"/>
        <v/>
      </c>
      <c r="AI66" s="65" t="str">
        <f t="shared" si="93"/>
        <v/>
      </c>
      <c r="AJ66" s="65">
        <v>0</v>
      </c>
      <c r="AK66" s="66">
        <v>0</v>
      </c>
      <c r="AL66" s="65" t="str">
        <f t="shared" si="94"/>
        <v/>
      </c>
      <c r="AM66" s="66">
        <f t="shared" si="61"/>
        <v>0</v>
      </c>
      <c r="AN66" s="65">
        <f t="shared" si="48"/>
        <v>0</v>
      </c>
      <c r="AO66" s="65">
        <f t="shared" si="62"/>
        <v>0</v>
      </c>
      <c r="AP66" s="65">
        <f t="shared" si="63"/>
        <v>0</v>
      </c>
      <c r="AQ66" s="65">
        <f t="shared" si="64"/>
        <v>0</v>
      </c>
      <c r="AR66" s="67">
        <f t="shared" si="65"/>
        <v>0</v>
      </c>
      <c r="AS66" s="67">
        <f t="shared" si="66"/>
        <v>0</v>
      </c>
      <c r="AT66" s="65"/>
      <c r="AU66" s="65"/>
      <c r="AV66" s="67">
        <f t="shared" si="95"/>
        <v>0</v>
      </c>
      <c r="AW66" s="67">
        <f t="shared" si="67"/>
        <v>0</v>
      </c>
      <c r="AX66" s="67">
        <f t="shared" si="68"/>
        <v>0</v>
      </c>
      <c r="AY66" s="67">
        <f t="shared" si="69"/>
        <v>0</v>
      </c>
      <c r="AZ66" s="67">
        <f t="shared" si="70"/>
        <v>0</v>
      </c>
      <c r="BA66" s="65">
        <f t="shared" si="96"/>
        <v>0</v>
      </c>
      <c r="BB66" s="65">
        <f t="shared" si="71"/>
        <v>0</v>
      </c>
      <c r="BC66" s="66">
        <v>0</v>
      </c>
      <c r="BD66" s="65">
        <f t="shared" si="97"/>
        <v>0</v>
      </c>
      <c r="BE66" s="66">
        <f t="shared" si="72"/>
        <v>0</v>
      </c>
      <c r="BF66" s="65">
        <f t="shared" si="49"/>
        <v>0</v>
      </c>
      <c r="BG66" s="65">
        <f t="shared" si="73"/>
        <v>0</v>
      </c>
      <c r="BH66" s="65">
        <f t="shared" si="74"/>
        <v>0</v>
      </c>
      <c r="BI66" s="65">
        <f t="shared" si="75"/>
        <v>0</v>
      </c>
      <c r="BJ66" s="67">
        <f t="shared" si="98"/>
        <v>0</v>
      </c>
      <c r="BK66" s="67">
        <f t="shared" si="99"/>
        <v>0</v>
      </c>
      <c r="BL66" s="65"/>
      <c r="BM66" s="65"/>
      <c r="BN66" s="67">
        <f t="shared" si="100"/>
        <v>0</v>
      </c>
      <c r="BO66" s="61">
        <f t="shared" si="76"/>
        <v>0</v>
      </c>
      <c r="BP66" s="61">
        <f t="shared" si="77"/>
        <v>1</v>
      </c>
      <c r="BQ66" s="61">
        <f t="shared" si="78"/>
        <v>0</v>
      </c>
      <c r="BR66" s="61">
        <f t="shared" si="79"/>
        <v>0</v>
      </c>
      <c r="BS66" s="61">
        <f t="shared" si="50"/>
        <v>0</v>
      </c>
      <c r="BT66" s="61">
        <f t="shared" si="101"/>
        <v>1</v>
      </c>
      <c r="BU66" s="47">
        <f t="shared" si="80"/>
        <v>0</v>
      </c>
      <c r="BV66" s="68">
        <f t="shared" si="102"/>
        <v>1</v>
      </c>
      <c r="BW66" s="47">
        <f t="shared" si="52"/>
        <v>0</v>
      </c>
      <c r="BX66" s="47">
        <f t="shared" si="53"/>
        <v>0</v>
      </c>
      <c r="BY66" s="36" t="str">
        <f t="shared" si="81"/>
        <v/>
      </c>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Y66" s="36"/>
    </row>
    <row r="67" spans="1:103" s="63" customFormat="1" ht="15.75">
      <c r="A67" s="103">
        <v>40</v>
      </c>
      <c r="B67" s="236" t="str">
        <f>IF(ISNA(VLOOKUP(A67,Master!AR$60:BD$107,3,FALSE)),"",VLOOKUP(A67,Master!AR$60:BD$107,3,FALSE))</f>
        <v/>
      </c>
      <c r="C67" s="237" t="str">
        <f>IF(ISNA(VLOOKUP(A67,Master!AR$60:BD$107,7,FALSE)),"",VLOOKUP(A67,Master!AR$60:BD$107,7,FALSE))</f>
        <v/>
      </c>
      <c r="D67" s="238" t="str">
        <f>IF(ISNA(VLOOKUP(A67,Master!AR$60:BD$107,8,FALSE)),"",VLOOKUP(A67,Master!AR$60:BD$107,8,FALSE))</f>
        <v/>
      </c>
      <c r="E67" s="243" t="str">
        <f>IF(ISNA(VLOOKUP(A67,Master!AR$60:BD$107,4,FALSE)),"",VLOOKUP(A67,Master!AR$60:BD$107,4,FALSE))</f>
        <v/>
      </c>
      <c r="F67" s="102" t="str">
        <f>IF(ISNA(VLOOKUP(A67,Master!AR$60:BD$107,5,FALSE)),"",VLOOKUP(A67,Master!AR$60:BD$107,5,FALSE))</f>
        <v/>
      </c>
      <c r="G67" s="241" t="str">
        <f>IF(ISNA(VLOOKUP(A67,Master!AR$60:BD$107,6,FALSE)),"",VLOOKUP(A67,Master!AR$60:BD$107,6,FALSE))</f>
        <v/>
      </c>
      <c r="H67" s="241" t="str">
        <f t="shared" si="82"/>
        <v/>
      </c>
      <c r="I67" s="242" t="str">
        <f t="shared" ca="1" si="83"/>
        <v/>
      </c>
      <c r="J67" s="241" t="str">
        <f t="shared" si="84"/>
        <v/>
      </c>
      <c r="K67" s="241" t="str">
        <f t="shared" si="85"/>
        <v/>
      </c>
      <c r="L67" s="241" t="str">
        <f t="shared" si="86"/>
        <v/>
      </c>
      <c r="M67" s="241" t="str">
        <f>IF(ISNA(VLOOKUP(A67,Master!AR$60:BD$107,12,FALSE)),"",VLOOKUP(A67,Master!AR$60:BD$107,12,FALSE))</f>
        <v/>
      </c>
      <c r="N67" s="136"/>
      <c r="O67" s="136"/>
      <c r="P67" s="136"/>
      <c r="Q67" s="136">
        <f t="shared" si="87"/>
        <v>0</v>
      </c>
      <c r="R67" s="39">
        <f t="shared" si="103"/>
        <v>1</v>
      </c>
      <c r="S67" s="1" t="str">
        <f>IF(ISNA(VLOOKUP(A67,Master!AR$60:BD$107,10,FALSE)),"",VLOOKUP(A67,Master!AR$60:BD$107,10,FALSE))</f>
        <v/>
      </c>
      <c r="T67" s="64"/>
      <c r="U67" s="64"/>
      <c r="V67" s="65" t="str">
        <f>IF(ISNA(VLOOKUP(A67,Master!AR$60:BD$107,11,FALSE)),"",VLOOKUP(A67,Master!AR$60:BD$107,11,FALSE))</f>
        <v/>
      </c>
      <c r="W67" s="65" t="str">
        <f>IF(ISNA(VLOOKUP(A67,Master!AR$60:BD$107,9,FALSE)),"",VLOOKUP(A67,Master!AR$60:BD$107,9,FALSE))</f>
        <v/>
      </c>
      <c r="X67" s="66">
        <f t="shared" si="55"/>
        <v>0</v>
      </c>
      <c r="Y67" s="66">
        <f t="shared" si="56"/>
        <v>0</v>
      </c>
      <c r="Z67" s="66">
        <f t="shared" si="57"/>
        <v>0</v>
      </c>
      <c r="AA67" s="66">
        <f t="shared" si="58"/>
        <v>0</v>
      </c>
      <c r="AB67" s="66">
        <f t="shared" si="59"/>
        <v>0</v>
      </c>
      <c r="AC67" s="66">
        <f t="shared" si="60"/>
        <v>0</v>
      </c>
      <c r="AD67" s="67" t="str">
        <f t="shared" si="88"/>
        <v/>
      </c>
      <c r="AE67" s="67" t="str">
        <f t="shared" si="89"/>
        <v/>
      </c>
      <c r="AF67" s="67" t="str">
        <f t="shared" si="90"/>
        <v/>
      </c>
      <c r="AG67" s="67" t="str">
        <f t="shared" si="91"/>
        <v/>
      </c>
      <c r="AH67" s="67" t="str">
        <f t="shared" si="92"/>
        <v/>
      </c>
      <c r="AI67" s="65" t="str">
        <f t="shared" si="93"/>
        <v/>
      </c>
      <c r="AJ67" s="65">
        <v>0</v>
      </c>
      <c r="AK67" s="66">
        <v>0</v>
      </c>
      <c r="AL67" s="65" t="str">
        <f t="shared" si="94"/>
        <v/>
      </c>
      <c r="AM67" s="66">
        <f t="shared" si="61"/>
        <v>0</v>
      </c>
      <c r="AN67" s="65">
        <f t="shared" si="48"/>
        <v>0</v>
      </c>
      <c r="AO67" s="65">
        <f t="shared" si="62"/>
        <v>0</v>
      </c>
      <c r="AP67" s="65">
        <f t="shared" si="63"/>
        <v>0</v>
      </c>
      <c r="AQ67" s="65">
        <f t="shared" si="64"/>
        <v>0</v>
      </c>
      <c r="AR67" s="67">
        <f t="shared" si="65"/>
        <v>0</v>
      </c>
      <c r="AS67" s="67">
        <f t="shared" si="66"/>
        <v>0</v>
      </c>
      <c r="AT67" s="65"/>
      <c r="AU67" s="65"/>
      <c r="AV67" s="67">
        <f t="shared" si="95"/>
        <v>0</v>
      </c>
      <c r="AW67" s="67">
        <f t="shared" si="67"/>
        <v>0</v>
      </c>
      <c r="AX67" s="67">
        <f t="shared" si="68"/>
        <v>0</v>
      </c>
      <c r="AY67" s="67">
        <f t="shared" si="69"/>
        <v>0</v>
      </c>
      <c r="AZ67" s="67">
        <f t="shared" si="70"/>
        <v>0</v>
      </c>
      <c r="BA67" s="65">
        <f t="shared" si="96"/>
        <v>0</v>
      </c>
      <c r="BB67" s="65">
        <f t="shared" si="71"/>
        <v>0</v>
      </c>
      <c r="BC67" s="66">
        <v>0</v>
      </c>
      <c r="BD67" s="65">
        <f t="shared" si="97"/>
        <v>0</v>
      </c>
      <c r="BE67" s="66">
        <f t="shared" si="72"/>
        <v>0</v>
      </c>
      <c r="BF67" s="65">
        <f t="shared" si="49"/>
        <v>0</v>
      </c>
      <c r="BG67" s="65">
        <f t="shared" si="73"/>
        <v>0</v>
      </c>
      <c r="BH67" s="65">
        <f t="shared" si="74"/>
        <v>0</v>
      </c>
      <c r="BI67" s="65">
        <f t="shared" si="75"/>
        <v>0</v>
      </c>
      <c r="BJ67" s="67">
        <f t="shared" si="98"/>
        <v>0</v>
      </c>
      <c r="BK67" s="67">
        <f t="shared" si="99"/>
        <v>0</v>
      </c>
      <c r="BL67" s="65"/>
      <c r="BM67" s="65"/>
      <c r="BN67" s="67">
        <f t="shared" si="100"/>
        <v>0</v>
      </c>
      <c r="BO67" s="61">
        <f t="shared" si="76"/>
        <v>0</v>
      </c>
      <c r="BP67" s="61">
        <f t="shared" si="77"/>
        <v>1</v>
      </c>
      <c r="BQ67" s="61">
        <f t="shared" si="78"/>
        <v>0</v>
      </c>
      <c r="BR67" s="61">
        <f t="shared" si="79"/>
        <v>0</v>
      </c>
      <c r="BS67" s="61">
        <f t="shared" si="50"/>
        <v>0</v>
      </c>
      <c r="BT67" s="61">
        <f t="shared" si="101"/>
        <v>1</v>
      </c>
      <c r="BU67" s="47">
        <f t="shared" si="80"/>
        <v>0</v>
      </c>
      <c r="BV67" s="68">
        <f t="shared" si="102"/>
        <v>1</v>
      </c>
      <c r="BW67" s="47">
        <f t="shared" si="52"/>
        <v>0</v>
      </c>
      <c r="BX67" s="47">
        <f t="shared" si="53"/>
        <v>0</v>
      </c>
      <c r="BY67" s="36" t="str">
        <f t="shared" si="81"/>
        <v/>
      </c>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Y67" s="36"/>
    </row>
    <row r="68" spans="1:103" s="63" customFormat="1" ht="15.75">
      <c r="A68" s="103">
        <v>41</v>
      </c>
      <c r="B68" s="236" t="str">
        <f>IF(ISNA(VLOOKUP(A68,Master!AR$60:BD$107,3,FALSE)),"",VLOOKUP(A68,Master!AR$60:BD$107,3,FALSE))</f>
        <v/>
      </c>
      <c r="C68" s="237" t="str">
        <f>IF(ISNA(VLOOKUP(A68,Master!AR$60:BD$107,7,FALSE)),"",VLOOKUP(A68,Master!AR$60:BD$107,7,FALSE))</f>
        <v/>
      </c>
      <c r="D68" s="238" t="str">
        <f>IF(ISNA(VLOOKUP(A68,Master!AR$60:BD$107,8,FALSE)),"",VLOOKUP(A68,Master!AR$60:BD$107,8,FALSE))</f>
        <v/>
      </c>
      <c r="E68" s="243" t="str">
        <f>IF(ISNA(VLOOKUP(A68,Master!AR$60:BD$107,4,FALSE)),"",VLOOKUP(A68,Master!AR$60:BD$107,4,FALSE))</f>
        <v/>
      </c>
      <c r="F68" s="102" t="str">
        <f>IF(ISNA(VLOOKUP(A68,Master!AR$60:BD$107,5,FALSE)),"",VLOOKUP(A68,Master!AR$60:BD$107,5,FALSE))</f>
        <v/>
      </c>
      <c r="G68" s="241" t="str">
        <f>IF(ISNA(VLOOKUP(A68,Master!AR$60:BD$107,6,FALSE)),"",VLOOKUP(A68,Master!AR$60:BD$107,6,FALSE))</f>
        <v/>
      </c>
      <c r="H68" s="241" t="str">
        <f t="shared" si="82"/>
        <v/>
      </c>
      <c r="I68" s="242" t="str">
        <f t="shared" ca="1" si="83"/>
        <v/>
      </c>
      <c r="J68" s="241" t="str">
        <f t="shared" si="84"/>
        <v/>
      </c>
      <c r="K68" s="241" t="str">
        <f t="shared" si="85"/>
        <v/>
      </c>
      <c r="L68" s="241" t="str">
        <f t="shared" si="86"/>
        <v/>
      </c>
      <c r="M68" s="241" t="str">
        <f>IF(ISNA(VLOOKUP(A68,Master!AR$60:BD$107,12,FALSE)),"",VLOOKUP(A68,Master!AR$60:BD$107,12,FALSE))</f>
        <v/>
      </c>
      <c r="N68" s="136"/>
      <c r="O68" s="136"/>
      <c r="P68" s="136"/>
      <c r="Q68" s="136">
        <f t="shared" si="87"/>
        <v>0</v>
      </c>
      <c r="R68" s="39">
        <f t="shared" si="103"/>
        <v>1</v>
      </c>
      <c r="S68" s="1" t="str">
        <f>IF(ISNA(VLOOKUP(A68,Master!AR$60:BD$107,10,FALSE)),"",VLOOKUP(A68,Master!AR$60:BD$107,10,FALSE))</f>
        <v/>
      </c>
      <c r="T68" s="64"/>
      <c r="U68" s="64"/>
      <c r="V68" s="65" t="str">
        <f>IF(ISNA(VLOOKUP(A68,Master!AR$60:BD$107,11,FALSE)),"",VLOOKUP(A68,Master!AR$60:BD$107,11,FALSE))</f>
        <v/>
      </c>
      <c r="W68" s="65" t="str">
        <f>IF(ISNA(VLOOKUP(A68,Master!AR$60:BD$107,9,FALSE)),"",VLOOKUP(A68,Master!AR$60:BD$107,9,FALSE))</f>
        <v/>
      </c>
      <c r="X68" s="66">
        <f t="shared" si="55"/>
        <v>0</v>
      </c>
      <c r="Y68" s="66">
        <f t="shared" si="56"/>
        <v>0</v>
      </c>
      <c r="Z68" s="66">
        <f t="shared" si="57"/>
        <v>0</v>
      </c>
      <c r="AA68" s="66">
        <f t="shared" si="58"/>
        <v>0</v>
      </c>
      <c r="AB68" s="66">
        <f t="shared" si="59"/>
        <v>0</v>
      </c>
      <c r="AC68" s="66">
        <f t="shared" si="60"/>
        <v>0</v>
      </c>
      <c r="AD68" s="67" t="str">
        <f t="shared" si="88"/>
        <v/>
      </c>
      <c r="AE68" s="67" t="str">
        <f t="shared" si="89"/>
        <v/>
      </c>
      <c r="AF68" s="67" t="str">
        <f t="shared" si="90"/>
        <v/>
      </c>
      <c r="AG68" s="67" t="str">
        <f t="shared" si="91"/>
        <v/>
      </c>
      <c r="AH68" s="67" t="str">
        <f t="shared" si="92"/>
        <v/>
      </c>
      <c r="AI68" s="65" t="str">
        <f t="shared" si="93"/>
        <v/>
      </c>
      <c r="AJ68" s="65">
        <v>0</v>
      </c>
      <c r="AK68" s="66">
        <v>0</v>
      </c>
      <c r="AL68" s="65" t="str">
        <f t="shared" si="94"/>
        <v/>
      </c>
      <c r="AM68" s="66">
        <f t="shared" si="61"/>
        <v>0</v>
      </c>
      <c r="AN68" s="65">
        <f t="shared" si="48"/>
        <v>0</v>
      </c>
      <c r="AO68" s="65">
        <f t="shared" si="62"/>
        <v>0</v>
      </c>
      <c r="AP68" s="65">
        <f t="shared" si="63"/>
        <v>0</v>
      </c>
      <c r="AQ68" s="65">
        <f t="shared" si="64"/>
        <v>0</v>
      </c>
      <c r="AR68" s="67">
        <f t="shared" si="65"/>
        <v>0</v>
      </c>
      <c r="AS68" s="67">
        <f t="shared" si="66"/>
        <v>0</v>
      </c>
      <c r="AT68" s="65"/>
      <c r="AU68" s="65"/>
      <c r="AV68" s="67">
        <f t="shared" si="95"/>
        <v>0</v>
      </c>
      <c r="AW68" s="67">
        <f t="shared" si="67"/>
        <v>0</v>
      </c>
      <c r="AX68" s="67">
        <f t="shared" si="68"/>
        <v>0</v>
      </c>
      <c r="AY68" s="67">
        <f t="shared" si="69"/>
        <v>0</v>
      </c>
      <c r="AZ68" s="67">
        <f t="shared" si="70"/>
        <v>0</v>
      </c>
      <c r="BA68" s="65">
        <f t="shared" si="96"/>
        <v>0</v>
      </c>
      <c r="BB68" s="65">
        <f t="shared" si="71"/>
        <v>0</v>
      </c>
      <c r="BC68" s="66">
        <v>0</v>
      </c>
      <c r="BD68" s="65">
        <f t="shared" si="97"/>
        <v>0</v>
      </c>
      <c r="BE68" s="66">
        <f t="shared" si="72"/>
        <v>0</v>
      </c>
      <c r="BF68" s="65">
        <f t="shared" si="49"/>
        <v>0</v>
      </c>
      <c r="BG68" s="65">
        <f t="shared" si="73"/>
        <v>0</v>
      </c>
      <c r="BH68" s="65">
        <f t="shared" si="74"/>
        <v>0</v>
      </c>
      <c r="BI68" s="65">
        <f t="shared" si="75"/>
        <v>0</v>
      </c>
      <c r="BJ68" s="67">
        <f t="shared" si="98"/>
        <v>0</v>
      </c>
      <c r="BK68" s="67">
        <f t="shared" si="99"/>
        <v>0</v>
      </c>
      <c r="BL68" s="65"/>
      <c r="BM68" s="65"/>
      <c r="BN68" s="67">
        <f t="shared" si="100"/>
        <v>0</v>
      </c>
      <c r="BO68" s="61">
        <f t="shared" si="76"/>
        <v>0</v>
      </c>
      <c r="BP68" s="61">
        <f t="shared" si="77"/>
        <v>1</v>
      </c>
      <c r="BQ68" s="61">
        <f t="shared" si="78"/>
        <v>0</v>
      </c>
      <c r="BR68" s="61">
        <f t="shared" si="79"/>
        <v>0</v>
      </c>
      <c r="BS68" s="61">
        <f t="shared" si="50"/>
        <v>0</v>
      </c>
      <c r="BT68" s="61">
        <f t="shared" si="101"/>
        <v>1</v>
      </c>
      <c r="BU68" s="47">
        <f t="shared" si="80"/>
        <v>0</v>
      </c>
      <c r="BV68" s="68">
        <f t="shared" si="102"/>
        <v>1</v>
      </c>
      <c r="BW68" s="47">
        <f t="shared" si="52"/>
        <v>0</v>
      </c>
      <c r="BX68" s="47">
        <f t="shared" si="53"/>
        <v>0</v>
      </c>
      <c r="BY68" s="36" t="str">
        <f t="shared" si="81"/>
        <v/>
      </c>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Y68" s="36"/>
    </row>
    <row r="69" spans="1:103" s="63" customFormat="1" ht="15.75">
      <c r="A69" s="103">
        <v>42</v>
      </c>
      <c r="B69" s="236" t="str">
        <f>IF(ISNA(VLOOKUP(A69,Master!AR$60:BD$107,3,FALSE)),"",VLOOKUP(A69,Master!AR$60:BD$107,3,FALSE))</f>
        <v/>
      </c>
      <c r="C69" s="237" t="str">
        <f>IF(ISNA(VLOOKUP(A69,Master!AR$60:BD$107,7,FALSE)),"",VLOOKUP(A69,Master!AR$60:BD$107,7,FALSE))</f>
        <v/>
      </c>
      <c r="D69" s="238" t="str">
        <f>IF(ISNA(VLOOKUP(A69,Master!AR$60:BD$107,8,FALSE)),"",VLOOKUP(A69,Master!AR$60:BD$107,8,FALSE))</f>
        <v/>
      </c>
      <c r="E69" s="243" t="str">
        <f>IF(ISNA(VLOOKUP(A69,Master!AR$60:BD$107,4,FALSE)),"",VLOOKUP(A69,Master!AR$60:BD$107,4,FALSE))</f>
        <v/>
      </c>
      <c r="F69" s="102" t="str">
        <f>IF(ISNA(VLOOKUP(A69,Master!AR$60:BD$107,5,FALSE)),"",VLOOKUP(A69,Master!AR$60:BD$107,5,FALSE))</f>
        <v/>
      </c>
      <c r="G69" s="241" t="str">
        <f>IF(ISNA(VLOOKUP(A69,Master!AR$60:BD$107,6,FALSE)),"",VLOOKUP(A69,Master!AR$60:BD$107,6,FALSE))</f>
        <v/>
      </c>
      <c r="H69" s="241" t="str">
        <f t="shared" si="82"/>
        <v/>
      </c>
      <c r="I69" s="242" t="str">
        <f t="shared" ca="1" si="83"/>
        <v/>
      </c>
      <c r="J69" s="241" t="str">
        <f t="shared" si="84"/>
        <v/>
      </c>
      <c r="K69" s="241" t="str">
        <f t="shared" si="85"/>
        <v/>
      </c>
      <c r="L69" s="241" t="str">
        <f t="shared" si="86"/>
        <v/>
      </c>
      <c r="M69" s="241" t="str">
        <f>IF(ISNA(VLOOKUP(A69,Master!AR$60:BD$107,12,FALSE)),"",VLOOKUP(A69,Master!AR$60:BD$107,12,FALSE))</f>
        <v/>
      </c>
      <c r="N69" s="136"/>
      <c r="O69" s="136"/>
      <c r="P69" s="136"/>
      <c r="Q69" s="136">
        <f t="shared" si="87"/>
        <v>0</v>
      </c>
      <c r="R69" s="39">
        <f t="shared" si="103"/>
        <v>1</v>
      </c>
      <c r="S69" s="1" t="str">
        <f>IF(ISNA(VLOOKUP(A69,Master!AR$60:BD$107,10,FALSE)),"",VLOOKUP(A69,Master!AR$60:BD$107,10,FALSE))</f>
        <v/>
      </c>
      <c r="T69" s="64"/>
      <c r="U69" s="64"/>
      <c r="V69" s="65" t="str">
        <f>IF(ISNA(VLOOKUP(A69,Master!AR$60:BD$107,11,FALSE)),"",VLOOKUP(A69,Master!AR$60:BD$107,11,FALSE))</f>
        <v/>
      </c>
      <c r="W69" s="65" t="str">
        <f>IF(ISNA(VLOOKUP(A69,Master!AR$60:BD$107,9,FALSE)),"",VLOOKUP(A69,Master!AR$60:BD$107,9,FALSE))</f>
        <v/>
      </c>
      <c r="X69" s="66">
        <f t="shared" si="55"/>
        <v>0</v>
      </c>
      <c r="Y69" s="66">
        <f t="shared" si="56"/>
        <v>0</v>
      </c>
      <c r="Z69" s="66">
        <f t="shared" si="57"/>
        <v>0</v>
      </c>
      <c r="AA69" s="66">
        <f t="shared" si="58"/>
        <v>0</v>
      </c>
      <c r="AB69" s="66">
        <f t="shared" si="59"/>
        <v>0</v>
      </c>
      <c r="AC69" s="66">
        <f t="shared" si="60"/>
        <v>0</v>
      </c>
      <c r="AD69" s="67" t="str">
        <f t="shared" si="88"/>
        <v/>
      </c>
      <c r="AE69" s="67" t="str">
        <f t="shared" si="89"/>
        <v/>
      </c>
      <c r="AF69" s="67" t="str">
        <f t="shared" si="90"/>
        <v/>
      </c>
      <c r="AG69" s="67" t="str">
        <f t="shared" si="91"/>
        <v/>
      </c>
      <c r="AH69" s="67" t="str">
        <f t="shared" si="92"/>
        <v/>
      </c>
      <c r="AI69" s="65" t="str">
        <f t="shared" si="93"/>
        <v/>
      </c>
      <c r="AJ69" s="65">
        <v>0</v>
      </c>
      <c r="AK69" s="66">
        <v>0</v>
      </c>
      <c r="AL69" s="65" t="str">
        <f t="shared" si="94"/>
        <v/>
      </c>
      <c r="AM69" s="66">
        <f t="shared" si="61"/>
        <v>0</v>
      </c>
      <c r="AN69" s="65">
        <f t="shared" si="48"/>
        <v>0</v>
      </c>
      <c r="AO69" s="65">
        <f t="shared" si="62"/>
        <v>0</v>
      </c>
      <c r="AP69" s="65">
        <f t="shared" si="63"/>
        <v>0</v>
      </c>
      <c r="AQ69" s="65">
        <f t="shared" si="64"/>
        <v>0</v>
      </c>
      <c r="AR69" s="67">
        <f t="shared" si="65"/>
        <v>0</v>
      </c>
      <c r="AS69" s="67">
        <f t="shared" si="66"/>
        <v>0</v>
      </c>
      <c r="AT69" s="65"/>
      <c r="AU69" s="65"/>
      <c r="AV69" s="67">
        <f t="shared" si="95"/>
        <v>0</v>
      </c>
      <c r="AW69" s="67">
        <f t="shared" si="67"/>
        <v>0</v>
      </c>
      <c r="AX69" s="67">
        <f t="shared" si="68"/>
        <v>0</v>
      </c>
      <c r="AY69" s="67">
        <f t="shared" si="69"/>
        <v>0</v>
      </c>
      <c r="AZ69" s="67">
        <f t="shared" si="70"/>
        <v>0</v>
      </c>
      <c r="BA69" s="65">
        <f t="shared" si="96"/>
        <v>0</v>
      </c>
      <c r="BB69" s="65">
        <f t="shared" si="71"/>
        <v>0</v>
      </c>
      <c r="BC69" s="66">
        <v>0</v>
      </c>
      <c r="BD69" s="65">
        <f t="shared" si="97"/>
        <v>0</v>
      </c>
      <c r="BE69" s="66">
        <f t="shared" si="72"/>
        <v>0</v>
      </c>
      <c r="BF69" s="65">
        <f t="shared" si="49"/>
        <v>0</v>
      </c>
      <c r="BG69" s="65">
        <f t="shared" si="73"/>
        <v>0</v>
      </c>
      <c r="BH69" s="65">
        <f t="shared" si="74"/>
        <v>0</v>
      </c>
      <c r="BI69" s="65">
        <f t="shared" si="75"/>
        <v>0</v>
      </c>
      <c r="BJ69" s="67">
        <f t="shared" si="98"/>
        <v>0</v>
      </c>
      <c r="BK69" s="67">
        <f t="shared" si="99"/>
        <v>0</v>
      </c>
      <c r="BL69" s="65"/>
      <c r="BM69" s="65"/>
      <c r="BN69" s="67">
        <f t="shared" si="100"/>
        <v>0</v>
      </c>
      <c r="BO69" s="61">
        <f t="shared" si="76"/>
        <v>0</v>
      </c>
      <c r="BP69" s="61">
        <f t="shared" si="77"/>
        <v>1</v>
      </c>
      <c r="BQ69" s="61">
        <f t="shared" si="78"/>
        <v>0</v>
      </c>
      <c r="BR69" s="61">
        <f t="shared" si="79"/>
        <v>0</v>
      </c>
      <c r="BS69" s="61">
        <f t="shared" si="50"/>
        <v>0</v>
      </c>
      <c r="BT69" s="61">
        <f t="shared" si="101"/>
        <v>1</v>
      </c>
      <c r="BU69" s="47">
        <f t="shared" si="80"/>
        <v>0</v>
      </c>
      <c r="BV69" s="68">
        <f t="shared" si="102"/>
        <v>1</v>
      </c>
      <c r="BW69" s="47">
        <f t="shared" si="52"/>
        <v>0</v>
      </c>
      <c r="BX69" s="47">
        <f t="shared" si="53"/>
        <v>0</v>
      </c>
      <c r="BY69" s="36" t="str">
        <f t="shared" si="81"/>
        <v/>
      </c>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Y69" s="36"/>
    </row>
    <row r="70" spans="1:103" s="63" customFormat="1" ht="15.75">
      <c r="A70" s="103">
        <v>43</v>
      </c>
      <c r="B70" s="236" t="str">
        <f>IF(ISNA(VLOOKUP(A70,Master!AR$60:BD$107,3,FALSE)),"",VLOOKUP(A70,Master!AR$60:BD$107,3,FALSE))</f>
        <v/>
      </c>
      <c r="C70" s="237" t="str">
        <f>IF(ISNA(VLOOKUP(A70,Master!AR$60:BD$107,7,FALSE)),"",VLOOKUP(A70,Master!AR$60:BD$107,7,FALSE))</f>
        <v/>
      </c>
      <c r="D70" s="238" t="str">
        <f>IF(ISNA(VLOOKUP(A70,Master!AR$60:BD$107,8,FALSE)),"",VLOOKUP(A70,Master!AR$60:BD$107,8,FALSE))</f>
        <v/>
      </c>
      <c r="E70" s="243" t="str">
        <f>IF(ISNA(VLOOKUP(A70,Master!AR$60:BD$107,4,FALSE)),"",VLOOKUP(A70,Master!AR$60:BD$107,4,FALSE))</f>
        <v/>
      </c>
      <c r="F70" s="102" t="str">
        <f>IF(ISNA(VLOOKUP(A70,Master!AR$60:BD$107,5,FALSE)),"",VLOOKUP(A70,Master!AR$60:BD$107,5,FALSE))</f>
        <v/>
      </c>
      <c r="G70" s="241" t="str">
        <f>IF(ISNA(VLOOKUP(A70,Master!AR$60:BD$107,6,FALSE)),"",VLOOKUP(A70,Master!AR$60:BD$107,6,FALSE))</f>
        <v/>
      </c>
      <c r="H70" s="241" t="str">
        <f t="shared" si="82"/>
        <v/>
      </c>
      <c r="I70" s="242" t="str">
        <f t="shared" ca="1" si="83"/>
        <v/>
      </c>
      <c r="J70" s="241" t="str">
        <f t="shared" si="84"/>
        <v/>
      </c>
      <c r="K70" s="241" t="str">
        <f t="shared" si="85"/>
        <v/>
      </c>
      <c r="L70" s="241" t="str">
        <f t="shared" si="86"/>
        <v/>
      </c>
      <c r="M70" s="241" t="str">
        <f>IF(ISNA(VLOOKUP(A70,Master!AR$60:BD$107,12,FALSE)),"",VLOOKUP(A70,Master!AR$60:BD$107,12,FALSE))</f>
        <v/>
      </c>
      <c r="N70" s="136"/>
      <c r="O70" s="136"/>
      <c r="P70" s="136"/>
      <c r="Q70" s="136">
        <f t="shared" si="87"/>
        <v>0</v>
      </c>
      <c r="R70" s="39">
        <f t="shared" si="103"/>
        <v>1</v>
      </c>
      <c r="S70" s="1" t="str">
        <f>IF(ISNA(VLOOKUP(A70,Master!AR$60:BD$107,10,FALSE)),"",VLOOKUP(A70,Master!AR$60:BD$107,10,FALSE))</f>
        <v/>
      </c>
      <c r="T70" s="64"/>
      <c r="U70" s="64"/>
      <c r="V70" s="65" t="str">
        <f>IF(ISNA(VLOOKUP(A70,Master!AR$60:BD$107,11,FALSE)),"",VLOOKUP(A70,Master!AR$60:BD$107,11,FALSE))</f>
        <v/>
      </c>
      <c r="W70" s="65" t="str">
        <f>IF(ISNA(VLOOKUP(A70,Master!AR$60:BD$107,9,FALSE)),"",VLOOKUP(A70,Master!AR$60:BD$107,9,FALSE))</f>
        <v/>
      </c>
      <c r="X70" s="66">
        <f t="shared" si="55"/>
        <v>0</v>
      </c>
      <c r="Y70" s="66">
        <f t="shared" si="56"/>
        <v>0</v>
      </c>
      <c r="Z70" s="66">
        <f t="shared" si="57"/>
        <v>0</v>
      </c>
      <c r="AA70" s="66">
        <f t="shared" si="58"/>
        <v>0</v>
      </c>
      <c r="AB70" s="66">
        <f t="shared" si="59"/>
        <v>0</v>
      </c>
      <c r="AC70" s="66">
        <f t="shared" si="60"/>
        <v>0</v>
      </c>
      <c r="AD70" s="67" t="str">
        <f t="shared" si="88"/>
        <v/>
      </c>
      <c r="AE70" s="67" t="str">
        <f t="shared" si="89"/>
        <v/>
      </c>
      <c r="AF70" s="67" t="str">
        <f t="shared" si="90"/>
        <v/>
      </c>
      <c r="AG70" s="67" t="str">
        <f t="shared" si="91"/>
        <v/>
      </c>
      <c r="AH70" s="67" t="str">
        <f t="shared" si="92"/>
        <v/>
      </c>
      <c r="AI70" s="65" t="str">
        <f t="shared" si="93"/>
        <v/>
      </c>
      <c r="AJ70" s="65">
        <v>0</v>
      </c>
      <c r="AK70" s="66">
        <v>0</v>
      </c>
      <c r="AL70" s="65" t="str">
        <f t="shared" si="94"/>
        <v/>
      </c>
      <c r="AM70" s="66">
        <f t="shared" si="61"/>
        <v>0</v>
      </c>
      <c r="AN70" s="65">
        <f t="shared" si="48"/>
        <v>0</v>
      </c>
      <c r="AO70" s="65">
        <f t="shared" si="62"/>
        <v>0</v>
      </c>
      <c r="AP70" s="65">
        <f t="shared" si="63"/>
        <v>0</v>
      </c>
      <c r="AQ70" s="65">
        <f t="shared" si="64"/>
        <v>0</v>
      </c>
      <c r="AR70" s="67">
        <f t="shared" si="65"/>
        <v>0</v>
      </c>
      <c r="AS70" s="67">
        <f t="shared" si="66"/>
        <v>0</v>
      </c>
      <c r="AT70" s="65"/>
      <c r="AU70" s="65"/>
      <c r="AV70" s="67">
        <f t="shared" si="95"/>
        <v>0</v>
      </c>
      <c r="AW70" s="67">
        <f t="shared" si="67"/>
        <v>0</v>
      </c>
      <c r="AX70" s="67">
        <f t="shared" si="68"/>
        <v>0</v>
      </c>
      <c r="AY70" s="67">
        <f t="shared" si="69"/>
        <v>0</v>
      </c>
      <c r="AZ70" s="67">
        <f t="shared" si="70"/>
        <v>0</v>
      </c>
      <c r="BA70" s="65">
        <f t="shared" si="96"/>
        <v>0</v>
      </c>
      <c r="BB70" s="65">
        <f t="shared" si="71"/>
        <v>0</v>
      </c>
      <c r="BC70" s="66">
        <v>0</v>
      </c>
      <c r="BD70" s="65">
        <f t="shared" si="97"/>
        <v>0</v>
      </c>
      <c r="BE70" s="66">
        <f t="shared" si="72"/>
        <v>0</v>
      </c>
      <c r="BF70" s="65">
        <f t="shared" si="49"/>
        <v>0</v>
      </c>
      <c r="BG70" s="65">
        <f t="shared" si="73"/>
        <v>0</v>
      </c>
      <c r="BH70" s="65">
        <f t="shared" si="74"/>
        <v>0</v>
      </c>
      <c r="BI70" s="65">
        <f t="shared" si="75"/>
        <v>0</v>
      </c>
      <c r="BJ70" s="67">
        <f t="shared" si="98"/>
        <v>0</v>
      </c>
      <c r="BK70" s="67">
        <f t="shared" si="99"/>
        <v>0</v>
      </c>
      <c r="BL70" s="65"/>
      <c r="BM70" s="65"/>
      <c r="BN70" s="67">
        <f t="shared" si="100"/>
        <v>0</v>
      </c>
      <c r="BO70" s="61">
        <f t="shared" si="76"/>
        <v>0</v>
      </c>
      <c r="BP70" s="61">
        <f t="shared" si="77"/>
        <v>1</v>
      </c>
      <c r="BQ70" s="61">
        <f t="shared" si="78"/>
        <v>0</v>
      </c>
      <c r="BR70" s="61">
        <f t="shared" si="79"/>
        <v>0</v>
      </c>
      <c r="BS70" s="61">
        <f t="shared" si="50"/>
        <v>0</v>
      </c>
      <c r="BT70" s="61">
        <f t="shared" si="101"/>
        <v>1</v>
      </c>
      <c r="BU70" s="47">
        <f t="shared" si="80"/>
        <v>0</v>
      </c>
      <c r="BV70" s="68">
        <f t="shared" si="102"/>
        <v>1</v>
      </c>
      <c r="BW70" s="47">
        <f t="shared" si="52"/>
        <v>0</v>
      </c>
      <c r="BX70" s="47">
        <f t="shared" si="53"/>
        <v>0</v>
      </c>
      <c r="BY70" s="36" t="str">
        <f t="shared" si="81"/>
        <v/>
      </c>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Y70" s="36"/>
    </row>
    <row r="71" spans="1:103" s="63" customFormat="1" ht="15.75">
      <c r="A71" s="103">
        <v>44</v>
      </c>
      <c r="B71" s="236" t="str">
        <f>IF(ISNA(VLOOKUP(A71,Master!AR$60:BD$107,3,FALSE)),"",VLOOKUP(A71,Master!AR$60:BD$107,3,FALSE))</f>
        <v/>
      </c>
      <c r="C71" s="237" t="str">
        <f>IF(ISNA(VLOOKUP(A71,Master!AR$60:BD$107,7,FALSE)),"",VLOOKUP(A71,Master!AR$60:BD$107,7,FALSE))</f>
        <v/>
      </c>
      <c r="D71" s="238" t="str">
        <f>IF(ISNA(VLOOKUP(A71,Master!AR$60:BD$107,8,FALSE)),"",VLOOKUP(A71,Master!AR$60:BD$107,8,FALSE))</f>
        <v/>
      </c>
      <c r="E71" s="243" t="str">
        <f>IF(ISNA(VLOOKUP(A71,Master!AR$60:BD$107,4,FALSE)),"",VLOOKUP(A71,Master!AR$60:BD$107,4,FALSE))</f>
        <v/>
      </c>
      <c r="F71" s="102" t="str">
        <f>IF(ISNA(VLOOKUP(A71,Master!AR$60:BD$107,5,FALSE)),"",VLOOKUP(A71,Master!AR$60:BD$107,5,FALSE))</f>
        <v/>
      </c>
      <c r="G71" s="241" t="str">
        <f>IF(ISNA(VLOOKUP(A71,Master!AR$60:BD$107,6,FALSE)),"",VLOOKUP(A71,Master!AR$60:BD$107,6,FALSE))</f>
        <v/>
      </c>
      <c r="H71" s="241" t="str">
        <f t="shared" si="82"/>
        <v/>
      </c>
      <c r="I71" s="242" t="str">
        <f t="shared" ca="1" si="83"/>
        <v/>
      </c>
      <c r="J71" s="241" t="str">
        <f t="shared" si="84"/>
        <v/>
      </c>
      <c r="K71" s="241" t="str">
        <f t="shared" si="85"/>
        <v/>
      </c>
      <c r="L71" s="241" t="str">
        <f t="shared" si="86"/>
        <v/>
      </c>
      <c r="M71" s="241" t="str">
        <f>IF(ISNA(VLOOKUP(A71,Master!AR$60:BD$107,12,FALSE)),"",VLOOKUP(A71,Master!AR$60:BD$107,12,FALSE))</f>
        <v/>
      </c>
      <c r="N71" s="136"/>
      <c r="O71" s="136"/>
      <c r="P71" s="136"/>
      <c r="Q71" s="136">
        <f t="shared" si="87"/>
        <v>0</v>
      </c>
      <c r="R71" s="39">
        <f t="shared" si="103"/>
        <v>1</v>
      </c>
      <c r="S71" s="1" t="str">
        <f>IF(ISNA(VLOOKUP(A71,Master!AR$60:BD$107,10,FALSE)),"",VLOOKUP(A71,Master!AR$60:BD$107,10,FALSE))</f>
        <v/>
      </c>
      <c r="T71" s="64"/>
      <c r="U71" s="64"/>
      <c r="V71" s="65" t="str">
        <f>IF(ISNA(VLOOKUP(A71,Master!AR$60:BD$107,11,FALSE)),"",VLOOKUP(A71,Master!AR$60:BD$107,11,FALSE))</f>
        <v/>
      </c>
      <c r="W71" s="65" t="str">
        <f>IF(ISNA(VLOOKUP(A71,Master!AR$60:BD$107,9,FALSE)),"",VLOOKUP(A71,Master!AR$60:BD$107,9,FALSE))</f>
        <v/>
      </c>
      <c r="X71" s="66">
        <f t="shared" si="55"/>
        <v>0</v>
      </c>
      <c r="Y71" s="66">
        <f t="shared" si="56"/>
        <v>0</v>
      </c>
      <c r="Z71" s="66">
        <f t="shared" si="57"/>
        <v>0</v>
      </c>
      <c r="AA71" s="66">
        <f t="shared" si="58"/>
        <v>0</v>
      </c>
      <c r="AB71" s="66">
        <f t="shared" si="59"/>
        <v>0</v>
      </c>
      <c r="AC71" s="66">
        <f t="shared" si="60"/>
        <v>0</v>
      </c>
      <c r="AD71" s="67" t="str">
        <f>IF(AND(G71=""),"",G71-ROUNDUP(ROUND((G71*3%)-(G71*3%)*2.9%,-2),0))</f>
        <v/>
      </c>
      <c r="AE71" s="67" t="str">
        <f t="shared" si="89"/>
        <v/>
      </c>
      <c r="AF71" s="67" t="str">
        <f t="shared" si="90"/>
        <v/>
      </c>
      <c r="AG71" s="67" t="str">
        <f t="shared" si="91"/>
        <v/>
      </c>
      <c r="AH71" s="67" t="str">
        <f t="shared" si="92"/>
        <v/>
      </c>
      <c r="AI71" s="65" t="str">
        <f t="shared" si="93"/>
        <v/>
      </c>
      <c r="AJ71" s="65">
        <v>0</v>
      </c>
      <c r="AK71" s="66">
        <v>0</v>
      </c>
      <c r="AL71" s="65" t="str">
        <f t="shared" si="94"/>
        <v/>
      </c>
      <c r="AM71" s="66">
        <f t="shared" si="61"/>
        <v>0</v>
      </c>
      <c r="AN71" s="65">
        <f t="shared" si="48"/>
        <v>0</v>
      </c>
      <c r="AO71" s="65">
        <f t="shared" si="62"/>
        <v>0</v>
      </c>
      <c r="AP71" s="65">
        <f t="shared" si="63"/>
        <v>0</v>
      </c>
      <c r="AQ71" s="65">
        <f t="shared" si="64"/>
        <v>0</v>
      </c>
      <c r="AR71" s="67">
        <f t="shared" si="65"/>
        <v>0</v>
      </c>
      <c r="AS71" s="67">
        <f t="shared" si="66"/>
        <v>0</v>
      </c>
      <c r="AT71" s="65"/>
      <c r="AU71" s="65"/>
      <c r="AV71" s="67">
        <f t="shared" si="95"/>
        <v>0</v>
      </c>
      <c r="AW71" s="67">
        <f t="shared" si="67"/>
        <v>0</v>
      </c>
      <c r="AX71" s="67">
        <f t="shared" si="68"/>
        <v>0</v>
      </c>
      <c r="AY71" s="67">
        <f t="shared" si="69"/>
        <v>0</v>
      </c>
      <c r="AZ71" s="67">
        <f t="shared" si="70"/>
        <v>0</v>
      </c>
      <c r="BA71" s="65">
        <f t="shared" si="96"/>
        <v>0</v>
      </c>
      <c r="BB71" s="65">
        <f t="shared" si="71"/>
        <v>0</v>
      </c>
      <c r="BC71" s="66">
        <v>0</v>
      </c>
      <c r="BD71" s="65">
        <f t="shared" si="97"/>
        <v>0</v>
      </c>
      <c r="BE71" s="66">
        <f t="shared" si="72"/>
        <v>0</v>
      </c>
      <c r="BF71" s="65">
        <f t="shared" si="49"/>
        <v>0</v>
      </c>
      <c r="BG71" s="65">
        <f t="shared" si="73"/>
        <v>0</v>
      </c>
      <c r="BH71" s="65">
        <f t="shared" si="74"/>
        <v>0</v>
      </c>
      <c r="BI71" s="65">
        <f t="shared" si="75"/>
        <v>0</v>
      </c>
      <c r="BJ71" s="67">
        <f t="shared" si="98"/>
        <v>0</v>
      </c>
      <c r="BK71" s="67">
        <f t="shared" si="99"/>
        <v>0</v>
      </c>
      <c r="BL71" s="65"/>
      <c r="BM71" s="65"/>
      <c r="BN71" s="67">
        <f t="shared" si="100"/>
        <v>0</v>
      </c>
      <c r="BO71" s="61">
        <f t="shared" si="76"/>
        <v>0</v>
      </c>
      <c r="BP71" s="61">
        <f t="shared" si="77"/>
        <v>1</v>
      </c>
      <c r="BQ71" s="61">
        <f t="shared" si="78"/>
        <v>0</v>
      </c>
      <c r="BR71" s="61">
        <f t="shared" si="79"/>
        <v>0</v>
      </c>
      <c r="BS71" s="61">
        <f t="shared" si="50"/>
        <v>0</v>
      </c>
      <c r="BT71" s="61">
        <f t="shared" si="101"/>
        <v>1</v>
      </c>
      <c r="BU71" s="47">
        <f t="shared" si="80"/>
        <v>0</v>
      </c>
      <c r="BV71" s="68">
        <f t="shared" si="102"/>
        <v>1</v>
      </c>
      <c r="BW71" s="47">
        <f t="shared" si="52"/>
        <v>0</v>
      </c>
      <c r="BX71" s="47">
        <f t="shared" si="53"/>
        <v>0</v>
      </c>
      <c r="BY71" s="36" t="str">
        <f t="shared" si="81"/>
        <v/>
      </c>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Y71" s="36"/>
    </row>
    <row r="72" spans="1:103" s="63" customFormat="1" ht="15.75">
      <c r="A72" s="359"/>
      <c r="B72" s="244"/>
      <c r="C72" s="245"/>
      <c r="D72" s="245"/>
      <c r="E72" s="246" t="s">
        <v>144</v>
      </c>
      <c r="F72" s="106"/>
      <c r="G72" s="107"/>
      <c r="H72" s="258">
        <f>SUM(H28:H71)</f>
        <v>9639600</v>
      </c>
      <c r="I72" s="258"/>
      <c r="J72" s="258">
        <f t="shared" ref="J72:L72" si="104">SUM(J28:J71)</f>
        <v>189600</v>
      </c>
      <c r="K72" s="258">
        <f t="shared" si="104"/>
        <v>9829200</v>
      </c>
      <c r="L72" s="258">
        <f t="shared" si="104"/>
        <v>9546400</v>
      </c>
      <c r="M72" s="108"/>
      <c r="N72" s="138"/>
      <c r="O72" s="138"/>
      <c r="P72" s="138"/>
      <c r="Q72" s="138"/>
      <c r="R72" s="39"/>
      <c r="S72" s="1"/>
      <c r="T72" s="62"/>
      <c r="U72" s="62"/>
      <c r="V72" s="62"/>
      <c r="W72" s="62"/>
      <c r="X72" s="62"/>
      <c r="Y72" s="62"/>
      <c r="Z72" s="62"/>
      <c r="AA72" s="62"/>
      <c r="AB72" s="62"/>
      <c r="AC72" s="62"/>
      <c r="AD72" s="67"/>
      <c r="AE72" s="62"/>
      <c r="AF72" s="62"/>
      <c r="AG72" s="62"/>
      <c r="AH72" s="62"/>
      <c r="AI72" s="62"/>
      <c r="AJ72" s="62"/>
      <c r="AK72" s="62"/>
      <c r="AL72" s="62"/>
      <c r="AM72" s="62"/>
      <c r="AN72" s="65"/>
      <c r="AO72" s="62"/>
      <c r="AP72" s="62"/>
      <c r="AQ72" s="62"/>
      <c r="AR72" s="62"/>
      <c r="AS72" s="62"/>
      <c r="AT72" s="62"/>
      <c r="AU72" s="62"/>
      <c r="AV72" s="62"/>
      <c r="AW72" s="62"/>
      <c r="AX72" s="62"/>
      <c r="AY72" s="62"/>
      <c r="AZ72" s="62"/>
      <c r="BA72" s="62"/>
      <c r="BB72" s="62"/>
      <c r="BC72" s="62"/>
      <c r="BD72" s="62"/>
      <c r="BE72" s="62"/>
      <c r="BF72" s="65"/>
      <c r="BG72" s="62"/>
      <c r="BH72" s="65"/>
      <c r="BI72" s="62"/>
      <c r="BJ72" s="62"/>
      <c r="BK72" s="62"/>
      <c r="BL72" s="62"/>
      <c r="BM72" s="62"/>
      <c r="BN72" s="62"/>
      <c r="BO72" s="61"/>
      <c r="BP72" s="61"/>
      <c r="BQ72" s="61"/>
      <c r="BR72" s="61"/>
      <c r="BS72" s="61"/>
      <c r="BT72" s="61"/>
      <c r="BU72" s="47"/>
      <c r="BV72" s="47" t="str">
        <f t="shared" ref="BV72:BV85" si="105">MID(C72,5,4)</f>
        <v/>
      </c>
      <c r="BW72" s="47"/>
      <c r="BX72" s="47"/>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row>
    <row r="73" spans="1:103" s="63" customFormat="1" ht="15.75">
      <c r="A73" s="359"/>
      <c r="B73" s="244"/>
      <c r="C73" s="245"/>
      <c r="D73" s="245"/>
      <c r="E73" s="246" t="s">
        <v>145</v>
      </c>
      <c r="F73" s="107"/>
      <c r="G73" s="107"/>
      <c r="H73" s="258">
        <f>H26+H72</f>
        <v>10495200</v>
      </c>
      <c r="I73" s="258"/>
      <c r="J73" s="258">
        <f>J26+J72</f>
        <v>206400</v>
      </c>
      <c r="K73" s="258">
        <f>K26+K72</f>
        <v>10701600</v>
      </c>
      <c r="L73" s="258">
        <f>L26+L72</f>
        <v>10393600</v>
      </c>
      <c r="M73" s="109"/>
      <c r="N73" s="139"/>
      <c r="O73" s="139"/>
      <c r="P73" s="139"/>
      <c r="Q73" s="139"/>
      <c r="R73" s="39"/>
      <c r="S73" s="1"/>
      <c r="T73" s="62"/>
      <c r="U73" s="62"/>
      <c r="V73" s="62"/>
      <c r="W73" s="62"/>
      <c r="X73" s="62"/>
      <c r="Y73" s="62"/>
      <c r="Z73" s="62"/>
      <c r="AA73" s="62"/>
      <c r="AB73" s="62"/>
      <c r="AC73" s="62"/>
      <c r="AD73" s="67"/>
      <c r="AE73" s="62"/>
      <c r="AF73" s="62"/>
      <c r="AG73" s="62"/>
      <c r="AH73" s="62"/>
      <c r="AI73" s="62"/>
      <c r="AJ73" s="62"/>
      <c r="AK73" s="62"/>
      <c r="AL73" s="62"/>
      <c r="AM73" s="62"/>
      <c r="AN73" s="65"/>
      <c r="AO73" s="62"/>
      <c r="AP73" s="62"/>
      <c r="AQ73" s="62"/>
      <c r="AR73" s="62"/>
      <c r="AS73" s="62"/>
      <c r="AT73" s="62"/>
      <c r="AU73" s="62"/>
      <c r="AV73" s="62"/>
      <c r="AW73" s="62"/>
      <c r="AX73" s="62"/>
      <c r="AY73" s="62"/>
      <c r="AZ73" s="62"/>
      <c r="BA73" s="62"/>
      <c r="BB73" s="62"/>
      <c r="BC73" s="62"/>
      <c r="BD73" s="62"/>
      <c r="BE73" s="62"/>
      <c r="BF73" s="65"/>
      <c r="BG73" s="62"/>
      <c r="BH73" s="65"/>
      <c r="BI73" s="62"/>
      <c r="BJ73" s="62"/>
      <c r="BK73" s="62"/>
      <c r="BL73" s="62"/>
      <c r="BM73" s="62"/>
      <c r="BN73" s="62"/>
      <c r="BO73" s="61"/>
      <c r="BP73" s="61"/>
      <c r="BQ73" s="61"/>
      <c r="BR73" s="61"/>
      <c r="BS73" s="61"/>
      <c r="BT73" s="61"/>
      <c r="BU73" s="47"/>
      <c r="BV73" s="47" t="str">
        <f t="shared" si="105"/>
        <v/>
      </c>
      <c r="BW73" s="47"/>
      <c r="BX73" s="47"/>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row>
    <row r="74" spans="1:103" s="63" customFormat="1" ht="15.75">
      <c r="A74" s="359"/>
      <c r="B74" s="244"/>
      <c r="C74" s="245"/>
      <c r="D74" s="245"/>
      <c r="E74" s="246" t="s">
        <v>146</v>
      </c>
      <c r="F74" s="107"/>
      <c r="G74" s="107"/>
      <c r="H74" s="257">
        <f>H73</f>
        <v>10495200</v>
      </c>
      <c r="I74" s="257"/>
      <c r="J74" s="257">
        <f>J73</f>
        <v>206400</v>
      </c>
      <c r="K74" s="257">
        <f>K73</f>
        <v>10701600</v>
      </c>
      <c r="L74" s="257">
        <f>L73</f>
        <v>10393600</v>
      </c>
      <c r="M74" s="109"/>
      <c r="N74" s="139"/>
      <c r="O74" s="139"/>
      <c r="P74" s="139"/>
      <c r="Q74" s="139"/>
      <c r="R74" s="39"/>
      <c r="S74" s="1"/>
      <c r="T74" s="62"/>
      <c r="U74" s="62"/>
      <c r="V74" s="62"/>
      <c r="W74" s="62"/>
      <c r="X74" s="62"/>
      <c r="Y74" s="62"/>
      <c r="Z74" s="62"/>
      <c r="AA74" s="62"/>
      <c r="AB74" s="62"/>
      <c r="AC74" s="62"/>
      <c r="AD74" s="67"/>
      <c r="AE74" s="62"/>
      <c r="AF74" s="62"/>
      <c r="AG74" s="62"/>
      <c r="AH74" s="62"/>
      <c r="AI74" s="62"/>
      <c r="AJ74" s="62"/>
      <c r="AK74" s="62"/>
      <c r="AL74" s="62"/>
      <c r="AM74" s="62"/>
      <c r="AN74" s="65"/>
      <c r="AO74" s="62"/>
      <c r="AP74" s="62"/>
      <c r="AQ74" s="62"/>
      <c r="AR74" s="62"/>
      <c r="AS74" s="62"/>
      <c r="AT74" s="62"/>
      <c r="AU74" s="62"/>
      <c r="AV74" s="62"/>
      <c r="AW74" s="62"/>
      <c r="AX74" s="62"/>
      <c r="AY74" s="62"/>
      <c r="AZ74" s="62"/>
      <c r="BA74" s="62"/>
      <c r="BB74" s="62"/>
      <c r="BC74" s="62"/>
      <c r="BD74" s="62"/>
      <c r="BE74" s="62"/>
      <c r="BF74" s="65"/>
      <c r="BG74" s="62"/>
      <c r="BH74" s="65"/>
      <c r="BI74" s="62"/>
      <c r="BJ74" s="62"/>
      <c r="BK74" s="62"/>
      <c r="BL74" s="62"/>
      <c r="BM74" s="62"/>
      <c r="BN74" s="62"/>
      <c r="BO74" s="61"/>
      <c r="BP74" s="61"/>
      <c r="BQ74" s="61"/>
      <c r="BR74" s="61"/>
      <c r="BS74" s="61"/>
      <c r="BT74" s="61"/>
      <c r="BU74" s="47"/>
      <c r="BV74" s="47" t="str">
        <f t="shared" si="105"/>
        <v/>
      </c>
      <c r="BW74" s="47"/>
      <c r="BX74" s="47"/>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row>
    <row r="75" spans="1:103" s="63" customFormat="1" ht="15.75">
      <c r="A75" s="360"/>
      <c r="B75" s="248"/>
      <c r="C75" s="249"/>
      <c r="D75" s="250"/>
      <c r="E75" s="251">
        <v>0.28000000000000003</v>
      </c>
      <c r="F75" s="110"/>
      <c r="G75" s="111"/>
      <c r="H75" s="259"/>
      <c r="I75" s="262"/>
      <c r="J75" s="259"/>
      <c r="K75" s="263">
        <f>ROUND(K73*E75,0)</f>
        <v>2996448</v>
      </c>
      <c r="L75" s="263">
        <f>ROUND(L73*E75,0)</f>
        <v>2910208</v>
      </c>
      <c r="M75" s="111"/>
      <c r="N75" s="140"/>
      <c r="O75" s="140"/>
      <c r="P75" s="140"/>
      <c r="Q75" s="140">
        <v>0</v>
      </c>
      <c r="R75" s="39"/>
      <c r="S75" s="1"/>
      <c r="T75" s="62"/>
      <c r="U75" s="62"/>
      <c r="V75" s="62"/>
      <c r="W75" s="62"/>
      <c r="X75" s="62"/>
      <c r="Y75" s="62"/>
      <c r="Z75" s="62"/>
      <c r="AA75" s="62"/>
      <c r="AB75" s="62"/>
      <c r="AC75" s="62"/>
      <c r="AD75" s="67"/>
      <c r="AE75" s="62"/>
      <c r="AF75" s="62"/>
      <c r="AG75" s="62"/>
      <c r="AH75" s="62"/>
      <c r="AI75" s="62"/>
      <c r="AJ75" s="62"/>
      <c r="AK75" s="62"/>
      <c r="AL75" s="62"/>
      <c r="AM75" s="62"/>
      <c r="AN75" s="65"/>
      <c r="AO75" s="62"/>
      <c r="AP75" s="62"/>
      <c r="AQ75" s="62"/>
      <c r="AR75" s="62"/>
      <c r="AS75" s="62"/>
      <c r="AT75" s="62"/>
      <c r="AU75" s="62"/>
      <c r="AV75" s="62"/>
      <c r="AW75" s="62"/>
      <c r="AX75" s="62"/>
      <c r="AY75" s="62"/>
      <c r="AZ75" s="62"/>
      <c r="BA75" s="62"/>
      <c r="BB75" s="62"/>
      <c r="BC75" s="62"/>
      <c r="BD75" s="62"/>
      <c r="BE75" s="62"/>
      <c r="BF75" s="65"/>
      <c r="BG75" s="62"/>
      <c r="BH75" s="65"/>
      <c r="BI75" s="62"/>
      <c r="BJ75" s="62"/>
      <c r="BK75" s="62"/>
      <c r="BL75" s="62"/>
      <c r="BM75" s="62"/>
      <c r="BN75" s="62"/>
      <c r="BO75" s="61"/>
      <c r="BP75" s="61"/>
      <c r="BQ75" s="61"/>
      <c r="BR75" s="61"/>
      <c r="BS75" s="61"/>
      <c r="BT75" s="61"/>
      <c r="BU75" s="47"/>
      <c r="BV75" s="47" t="str">
        <f t="shared" si="105"/>
        <v/>
      </c>
      <c r="BW75" s="47"/>
      <c r="BX75" s="47"/>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row>
    <row r="76" spans="1:103" s="63" customFormat="1" ht="15.75">
      <c r="A76" s="360"/>
      <c r="B76" s="248"/>
      <c r="C76" s="649">
        <v>0</v>
      </c>
      <c r="D76" s="649"/>
      <c r="E76" s="650"/>
      <c r="F76" s="110"/>
      <c r="G76" s="111"/>
      <c r="H76" s="259"/>
      <c r="I76" s="262"/>
      <c r="J76" s="259"/>
      <c r="K76" s="263">
        <f>ROUND(K73*C76,0)</f>
        <v>0</v>
      </c>
      <c r="L76" s="263">
        <f>ROUND(L73*C76,0)</f>
        <v>0</v>
      </c>
      <c r="M76" s="111"/>
      <c r="N76" s="140"/>
      <c r="O76" s="140"/>
      <c r="P76" s="140"/>
      <c r="Q76" s="140">
        <v>0</v>
      </c>
      <c r="R76" s="39"/>
      <c r="S76" s="1"/>
      <c r="T76" s="62"/>
      <c r="U76" s="62"/>
      <c r="V76" s="62"/>
      <c r="W76" s="62"/>
      <c r="X76" s="62"/>
      <c r="Y76" s="62"/>
      <c r="Z76" s="62"/>
      <c r="AA76" s="62"/>
      <c r="AB76" s="62"/>
      <c r="AC76" s="62"/>
      <c r="AD76" s="67"/>
      <c r="AE76" s="62"/>
      <c r="AF76" s="62"/>
      <c r="AG76" s="62"/>
      <c r="AH76" s="62"/>
      <c r="AI76" s="62"/>
      <c r="AJ76" s="62"/>
      <c r="AK76" s="62"/>
      <c r="AL76" s="62"/>
      <c r="AM76" s="62"/>
      <c r="AN76" s="65"/>
      <c r="AO76" s="62"/>
      <c r="AP76" s="62"/>
      <c r="AQ76" s="62"/>
      <c r="AR76" s="62"/>
      <c r="AS76" s="62"/>
      <c r="AT76" s="62"/>
      <c r="AU76" s="62"/>
      <c r="AV76" s="62"/>
      <c r="AW76" s="62"/>
      <c r="AX76" s="62"/>
      <c r="AY76" s="62"/>
      <c r="AZ76" s="62"/>
      <c r="BA76" s="62"/>
      <c r="BB76" s="62"/>
      <c r="BC76" s="62"/>
      <c r="BD76" s="62"/>
      <c r="BE76" s="62"/>
      <c r="BF76" s="65"/>
      <c r="BG76" s="62"/>
      <c r="BH76" s="65"/>
      <c r="BI76" s="62"/>
      <c r="BJ76" s="62"/>
      <c r="BK76" s="62"/>
      <c r="BL76" s="62"/>
      <c r="BM76" s="62"/>
      <c r="BN76" s="62"/>
      <c r="BO76" s="61"/>
      <c r="BP76" s="61"/>
      <c r="BQ76" s="61"/>
      <c r="BR76" s="61"/>
      <c r="BS76" s="61"/>
      <c r="BT76" s="61"/>
      <c r="BU76" s="47"/>
      <c r="BV76" s="47" t="str">
        <f t="shared" si="105"/>
        <v/>
      </c>
      <c r="BW76" s="47"/>
      <c r="BX76" s="47"/>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row>
    <row r="77" spans="1:103" s="63" customFormat="1" ht="15.75">
      <c r="A77" s="360"/>
      <c r="B77" s="248"/>
      <c r="C77" s="249"/>
      <c r="D77" s="247"/>
      <c r="E77" s="252" t="s">
        <v>147</v>
      </c>
      <c r="F77" s="110"/>
      <c r="G77" s="111"/>
      <c r="H77" s="259"/>
      <c r="I77" s="262"/>
      <c r="J77" s="259"/>
      <c r="K77" s="260">
        <v>0</v>
      </c>
      <c r="L77" s="260">
        <v>0</v>
      </c>
      <c r="M77" s="111"/>
      <c r="N77" s="140"/>
      <c r="O77" s="140"/>
      <c r="P77" s="140"/>
      <c r="Q77" s="140">
        <v>0</v>
      </c>
      <c r="R77" s="39"/>
      <c r="S77" s="1"/>
      <c r="T77" s="62"/>
      <c r="U77" s="62"/>
      <c r="V77" s="62"/>
      <c r="W77" s="62"/>
      <c r="X77" s="62"/>
      <c r="Y77" s="62"/>
      <c r="Z77" s="62"/>
      <c r="AA77" s="62"/>
      <c r="AB77" s="62"/>
      <c r="AC77" s="62"/>
      <c r="AD77" s="67"/>
      <c r="AE77" s="62"/>
      <c r="AF77" s="62"/>
      <c r="AG77" s="62"/>
      <c r="AH77" s="62"/>
      <c r="AI77" s="62"/>
      <c r="AJ77" s="62"/>
      <c r="AK77" s="62"/>
      <c r="AL77" s="62"/>
      <c r="AM77" s="62"/>
      <c r="AN77" s="65"/>
      <c r="AO77" s="62"/>
      <c r="AP77" s="62"/>
      <c r="AQ77" s="62"/>
      <c r="AR77" s="62"/>
      <c r="AS77" s="62"/>
      <c r="AT77" s="62"/>
      <c r="AU77" s="62"/>
      <c r="AV77" s="62"/>
      <c r="AW77" s="62"/>
      <c r="AX77" s="62"/>
      <c r="AY77" s="62"/>
      <c r="AZ77" s="62"/>
      <c r="BA77" s="62"/>
      <c r="BB77" s="62"/>
      <c r="BC77" s="62"/>
      <c r="BD77" s="62"/>
      <c r="BE77" s="62"/>
      <c r="BF77" s="65"/>
      <c r="BG77" s="62"/>
      <c r="BH77" s="65"/>
      <c r="BI77" s="62"/>
      <c r="BJ77" s="62"/>
      <c r="BK77" s="62"/>
      <c r="BL77" s="62"/>
      <c r="BM77" s="62"/>
      <c r="BN77" s="62"/>
      <c r="BO77" s="61"/>
      <c r="BP77" s="61"/>
      <c r="BQ77" s="61"/>
      <c r="BR77" s="61"/>
      <c r="BS77" s="61"/>
      <c r="BT77" s="61"/>
      <c r="BU77" s="47"/>
      <c r="BV77" s="47" t="str">
        <f t="shared" si="105"/>
        <v/>
      </c>
      <c r="BW77" s="47"/>
      <c r="BX77" s="47"/>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row>
    <row r="78" spans="1:103" s="63" customFormat="1" ht="15.75">
      <c r="A78" s="360"/>
      <c r="B78" s="248"/>
      <c r="C78" s="249"/>
      <c r="D78" s="253"/>
      <c r="E78" s="254">
        <v>0.09</v>
      </c>
      <c r="F78" s="110"/>
      <c r="G78" s="111"/>
      <c r="H78" s="259"/>
      <c r="I78" s="262"/>
      <c r="J78" s="259"/>
      <c r="K78" s="263">
        <f>ROUND(K73*E78,0)</f>
        <v>963144</v>
      </c>
      <c r="L78" s="263">
        <f>ROUND(L73*E78,0)</f>
        <v>935424</v>
      </c>
      <c r="M78" s="111"/>
      <c r="N78" s="140"/>
      <c r="O78" s="140"/>
      <c r="P78" s="140"/>
      <c r="Q78" s="140">
        <v>0</v>
      </c>
      <c r="R78" s="39"/>
      <c r="S78" s="1"/>
      <c r="T78" s="62"/>
      <c r="U78" s="62"/>
      <c r="V78" s="62"/>
      <c r="W78" s="62"/>
      <c r="X78" s="62"/>
      <c r="Y78" s="62"/>
      <c r="Z78" s="62"/>
      <c r="AA78" s="62"/>
      <c r="AB78" s="62"/>
      <c r="AC78" s="62"/>
      <c r="AD78" s="67"/>
      <c r="AE78" s="62"/>
      <c r="AF78" s="62"/>
      <c r="AG78" s="62"/>
      <c r="AH78" s="62"/>
      <c r="AI78" s="62"/>
      <c r="AJ78" s="62"/>
      <c r="AK78" s="62"/>
      <c r="AL78" s="62"/>
      <c r="AM78" s="62"/>
      <c r="AN78" s="65"/>
      <c r="AO78" s="62"/>
      <c r="AP78" s="62"/>
      <c r="AQ78" s="62"/>
      <c r="AR78" s="62"/>
      <c r="AS78" s="62"/>
      <c r="AT78" s="62"/>
      <c r="AU78" s="62"/>
      <c r="AV78" s="62"/>
      <c r="AW78" s="62"/>
      <c r="AX78" s="62"/>
      <c r="AY78" s="62"/>
      <c r="AZ78" s="62"/>
      <c r="BA78" s="62"/>
      <c r="BB78" s="62"/>
      <c r="BC78" s="62"/>
      <c r="BD78" s="62"/>
      <c r="BE78" s="62"/>
      <c r="BF78" s="65"/>
      <c r="BG78" s="62"/>
      <c r="BH78" s="65"/>
      <c r="BI78" s="62"/>
      <c r="BJ78" s="62"/>
      <c r="BK78" s="62"/>
      <c r="BL78" s="62"/>
      <c r="BM78" s="62"/>
      <c r="BN78" s="62"/>
      <c r="BO78" s="61"/>
      <c r="BP78" s="61"/>
      <c r="BQ78" s="61"/>
      <c r="BR78" s="61"/>
      <c r="BS78" s="61"/>
      <c r="BT78" s="61"/>
      <c r="BU78" s="47"/>
      <c r="BV78" s="47" t="str">
        <f t="shared" si="105"/>
        <v/>
      </c>
      <c r="BW78" s="47"/>
      <c r="BX78" s="47"/>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row>
    <row r="79" spans="1:103" s="63" customFormat="1" ht="15.75">
      <c r="A79" s="360"/>
      <c r="B79" s="248"/>
      <c r="C79" s="249"/>
      <c r="D79" s="255"/>
      <c r="E79" s="256">
        <v>6774</v>
      </c>
      <c r="F79" s="110"/>
      <c r="G79" s="111"/>
      <c r="H79" s="259"/>
      <c r="I79" s="262"/>
      <c r="J79" s="259"/>
      <c r="K79" s="263">
        <f>Q123</f>
        <v>121932</v>
      </c>
      <c r="L79" s="263">
        <f>Q123</f>
        <v>121932</v>
      </c>
      <c r="M79" s="111"/>
      <c r="N79" s="140"/>
      <c r="O79" s="140"/>
      <c r="P79" s="140"/>
      <c r="Q79" s="140">
        <v>0</v>
      </c>
      <c r="R79" s="39"/>
      <c r="S79" s="1"/>
      <c r="T79" s="62"/>
      <c r="U79" s="62"/>
      <c r="V79" s="62"/>
      <c r="W79" s="62"/>
      <c r="X79" s="62"/>
      <c r="Y79" s="62"/>
      <c r="Z79" s="62"/>
      <c r="AA79" s="62"/>
      <c r="AB79" s="62"/>
      <c r="AC79" s="62"/>
      <c r="AD79" s="67"/>
      <c r="AE79" s="62"/>
      <c r="AF79" s="62"/>
      <c r="AG79" s="62"/>
      <c r="AH79" s="62"/>
      <c r="AI79" s="62"/>
      <c r="AJ79" s="62"/>
      <c r="AK79" s="62"/>
      <c r="AL79" s="62"/>
      <c r="AM79" s="62"/>
      <c r="AN79" s="65"/>
      <c r="AO79" s="62"/>
      <c r="AP79" s="62"/>
      <c r="AQ79" s="62"/>
      <c r="AR79" s="62"/>
      <c r="AS79" s="62"/>
      <c r="AT79" s="62"/>
      <c r="AU79" s="62"/>
      <c r="AV79" s="62"/>
      <c r="AW79" s="62"/>
      <c r="AX79" s="62"/>
      <c r="AY79" s="62"/>
      <c r="AZ79" s="62"/>
      <c r="BA79" s="62"/>
      <c r="BB79" s="62"/>
      <c r="BC79" s="62"/>
      <c r="BD79" s="62"/>
      <c r="BE79" s="62"/>
      <c r="BF79" s="65"/>
      <c r="BG79" s="62"/>
      <c r="BH79" s="65"/>
      <c r="BI79" s="62"/>
      <c r="BJ79" s="62"/>
      <c r="BK79" s="62"/>
      <c r="BL79" s="62"/>
      <c r="BM79" s="62"/>
      <c r="BN79" s="62"/>
      <c r="BO79" s="61"/>
      <c r="BP79" s="61"/>
      <c r="BQ79" s="61"/>
      <c r="BR79" s="61"/>
      <c r="BS79" s="61"/>
      <c r="BT79" s="61"/>
      <c r="BU79" s="47"/>
      <c r="BV79" s="47" t="str">
        <f t="shared" si="105"/>
        <v/>
      </c>
      <c r="BW79" s="47"/>
      <c r="BX79" s="47"/>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row>
    <row r="80" spans="1:103" s="63" customFormat="1" ht="15.75">
      <c r="A80" s="360"/>
      <c r="B80" s="248"/>
      <c r="C80" s="249"/>
      <c r="D80" s="247"/>
      <c r="E80" s="252" t="s">
        <v>148</v>
      </c>
      <c r="F80" s="110"/>
      <c r="G80" s="111"/>
      <c r="H80" s="259"/>
      <c r="I80" s="263"/>
      <c r="J80" s="263"/>
      <c r="K80" s="263">
        <f>$AN$123</f>
        <v>559744</v>
      </c>
      <c r="L80" s="263">
        <f>$BF$123</f>
        <v>543488</v>
      </c>
      <c r="M80" s="111"/>
      <c r="N80" s="140"/>
      <c r="O80" s="140"/>
      <c r="P80" s="140"/>
      <c r="Q80" s="140">
        <v>0</v>
      </c>
      <c r="R80" s="39"/>
      <c r="S80" s="1"/>
      <c r="T80" s="62"/>
      <c r="U80" s="62"/>
      <c r="V80" s="62"/>
      <c r="W80" s="62"/>
      <c r="X80" s="62"/>
      <c r="Y80" s="62"/>
      <c r="Z80" s="62"/>
      <c r="AA80" s="62"/>
      <c r="AB80" s="62"/>
      <c r="AC80" s="62"/>
      <c r="AD80" s="67"/>
      <c r="AE80" s="62"/>
      <c r="AF80" s="62"/>
      <c r="AG80" s="62"/>
      <c r="AH80" s="62"/>
      <c r="AI80" s="62"/>
      <c r="AJ80" s="62"/>
      <c r="AK80" s="62"/>
      <c r="AL80" s="62"/>
      <c r="AM80" s="62"/>
      <c r="AN80" s="65"/>
      <c r="AO80" s="62"/>
      <c r="AP80" s="62"/>
      <c r="AQ80" s="62"/>
      <c r="AR80" s="62"/>
      <c r="AS80" s="62"/>
      <c r="AT80" s="62"/>
      <c r="AU80" s="62"/>
      <c r="AV80" s="62"/>
      <c r="AW80" s="62"/>
      <c r="AX80" s="62"/>
      <c r="AY80" s="62"/>
      <c r="AZ80" s="62"/>
      <c r="BA80" s="62"/>
      <c r="BB80" s="62"/>
      <c r="BC80" s="62"/>
      <c r="BD80" s="62"/>
      <c r="BE80" s="62"/>
      <c r="BF80" s="65"/>
      <c r="BG80" s="62"/>
      <c r="BH80" s="65"/>
      <c r="BI80" s="62"/>
      <c r="BJ80" s="62"/>
      <c r="BK80" s="62"/>
      <c r="BL80" s="62"/>
      <c r="BM80" s="62"/>
      <c r="BN80" s="62"/>
      <c r="BO80" s="61"/>
      <c r="BP80" s="61"/>
      <c r="BQ80" s="61"/>
      <c r="BR80" s="61"/>
      <c r="BS80" s="61"/>
      <c r="BT80" s="61"/>
      <c r="BU80" s="47"/>
      <c r="BV80" s="47" t="str">
        <f t="shared" si="105"/>
        <v/>
      </c>
      <c r="BW80" s="47"/>
      <c r="BX80" s="47"/>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row>
    <row r="81" spans="1:101" s="63" customFormat="1" ht="15.75">
      <c r="A81" s="360"/>
      <c r="B81" s="248"/>
      <c r="C81" s="249"/>
      <c r="D81" s="247"/>
      <c r="E81" s="252" t="s">
        <v>149</v>
      </c>
      <c r="F81" s="110"/>
      <c r="G81" s="111"/>
      <c r="H81" s="259"/>
      <c r="I81" s="262"/>
      <c r="J81" s="261"/>
      <c r="K81" s="263">
        <f>MINA($AO$123,900)</f>
        <v>0</v>
      </c>
      <c r="L81" s="263">
        <f>MINA($BG$123,900)</f>
        <v>0</v>
      </c>
      <c r="M81" s="111"/>
      <c r="N81" s="140"/>
      <c r="O81" s="140"/>
      <c r="P81" s="140"/>
      <c r="Q81" s="140">
        <v>0</v>
      </c>
      <c r="R81" s="39"/>
      <c r="S81" s="1"/>
      <c r="T81" s="62"/>
      <c r="U81" s="62"/>
      <c r="V81" s="62"/>
      <c r="W81" s="62"/>
      <c r="X81" s="62"/>
      <c r="Y81" s="62"/>
      <c r="Z81" s="62"/>
      <c r="AA81" s="62"/>
      <c r="AB81" s="62"/>
      <c r="AC81" s="62"/>
      <c r="AD81" s="67"/>
      <c r="AE81" s="62"/>
      <c r="AF81" s="62"/>
      <c r="AG81" s="62"/>
      <c r="AH81" s="62"/>
      <c r="AI81" s="62"/>
      <c r="AJ81" s="62"/>
      <c r="AK81" s="62"/>
      <c r="AL81" s="62"/>
      <c r="AM81" s="62"/>
      <c r="AN81" s="65"/>
      <c r="AO81" s="62"/>
      <c r="AP81" s="62"/>
      <c r="AQ81" s="62"/>
      <c r="AR81" s="62"/>
      <c r="AS81" s="62"/>
      <c r="AT81" s="62"/>
      <c r="AU81" s="62"/>
      <c r="AV81" s="62"/>
      <c r="AW81" s="62"/>
      <c r="AX81" s="62"/>
      <c r="AY81" s="62"/>
      <c r="AZ81" s="62"/>
      <c r="BA81" s="62"/>
      <c r="BB81" s="62"/>
      <c r="BC81" s="62"/>
      <c r="BD81" s="62"/>
      <c r="BE81" s="62"/>
      <c r="BF81" s="65"/>
      <c r="BG81" s="62"/>
      <c r="BH81" s="65"/>
      <c r="BI81" s="62"/>
      <c r="BJ81" s="62"/>
      <c r="BK81" s="62"/>
      <c r="BL81" s="62"/>
      <c r="BM81" s="62"/>
      <c r="BN81" s="62"/>
      <c r="BO81" s="61"/>
      <c r="BP81" s="61"/>
      <c r="BQ81" s="61"/>
      <c r="BR81" s="61"/>
      <c r="BS81" s="61"/>
      <c r="BT81" s="61"/>
      <c r="BU81" s="47"/>
      <c r="BV81" s="47" t="str">
        <f t="shared" si="105"/>
        <v/>
      </c>
      <c r="BW81" s="47"/>
      <c r="BX81" s="47"/>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row>
    <row r="82" spans="1:101" s="63" customFormat="1" ht="15.75">
      <c r="A82" s="360"/>
      <c r="B82" s="248"/>
      <c r="C82" s="249"/>
      <c r="D82" s="247"/>
      <c r="E82" s="252" t="s">
        <v>150</v>
      </c>
      <c r="F82" s="110"/>
      <c r="G82" s="111"/>
      <c r="H82" s="259"/>
      <c r="I82" s="262"/>
      <c r="J82" s="259"/>
      <c r="K82" s="263">
        <f>$AP$123</f>
        <v>0</v>
      </c>
      <c r="L82" s="263">
        <f>$BH$123</f>
        <v>0</v>
      </c>
      <c r="M82" s="111"/>
      <c r="N82" s="140"/>
      <c r="O82" s="140"/>
      <c r="P82" s="140"/>
      <c r="Q82" s="140">
        <v>0</v>
      </c>
      <c r="R82" s="39"/>
      <c r="S82" s="1"/>
      <c r="T82" s="62"/>
      <c r="U82" s="62"/>
      <c r="V82" s="62"/>
      <c r="W82" s="62"/>
      <c r="X82" s="62"/>
      <c r="Y82" s="62"/>
      <c r="Z82" s="62"/>
      <c r="AA82" s="62"/>
      <c r="AB82" s="62"/>
      <c r="AC82" s="62"/>
      <c r="AD82" s="67"/>
      <c r="AE82" s="62"/>
      <c r="AF82" s="62"/>
      <c r="AG82" s="62"/>
      <c r="AH82" s="62"/>
      <c r="AI82" s="62"/>
      <c r="AJ82" s="62"/>
      <c r="AK82" s="62"/>
      <c r="AL82" s="62"/>
      <c r="AM82" s="62"/>
      <c r="AN82" s="65"/>
      <c r="AO82" s="62"/>
      <c r="AP82" s="62"/>
      <c r="AQ82" s="62"/>
      <c r="AR82" s="62"/>
      <c r="AS82" s="62"/>
      <c r="AT82" s="62"/>
      <c r="AU82" s="62"/>
      <c r="AV82" s="62"/>
      <c r="AW82" s="62"/>
      <c r="AX82" s="62"/>
      <c r="AY82" s="62"/>
      <c r="AZ82" s="62"/>
      <c r="BA82" s="62"/>
      <c r="BB82" s="62"/>
      <c r="BC82" s="62"/>
      <c r="BD82" s="62"/>
      <c r="BE82" s="62"/>
      <c r="BF82" s="65"/>
      <c r="BG82" s="62"/>
      <c r="BH82" s="65"/>
      <c r="BI82" s="62"/>
      <c r="BJ82" s="62"/>
      <c r="BK82" s="62"/>
      <c r="BL82" s="62"/>
      <c r="BM82" s="62"/>
      <c r="BN82" s="62"/>
      <c r="BO82" s="61"/>
      <c r="BP82" s="61"/>
      <c r="BQ82" s="61"/>
      <c r="BR82" s="61"/>
      <c r="BS82" s="61"/>
      <c r="BT82" s="61"/>
      <c r="BU82" s="47"/>
      <c r="BV82" s="47" t="str">
        <f t="shared" si="105"/>
        <v/>
      </c>
      <c r="BW82" s="47"/>
      <c r="BX82" s="47"/>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row>
    <row r="83" spans="1:101" s="63" customFormat="1" ht="15.75">
      <c r="A83" s="360"/>
      <c r="B83" s="248"/>
      <c r="C83" s="249"/>
      <c r="D83" s="247"/>
      <c r="E83" s="252" t="s">
        <v>151</v>
      </c>
      <c r="F83" s="110"/>
      <c r="G83" s="111"/>
      <c r="H83" s="259"/>
      <c r="I83" s="262"/>
      <c r="J83" s="259"/>
      <c r="K83" s="263">
        <f>$AQ$123</f>
        <v>0</v>
      </c>
      <c r="L83" s="263">
        <f>$BI$123</f>
        <v>0</v>
      </c>
      <c r="M83" s="111"/>
      <c r="N83" s="140"/>
      <c r="O83" s="140"/>
      <c r="P83" s="140"/>
      <c r="Q83" s="140">
        <v>0</v>
      </c>
      <c r="R83" s="39"/>
      <c r="S83" s="1"/>
      <c r="T83" s="62"/>
      <c r="U83" s="62"/>
      <c r="V83" s="62"/>
      <c r="W83" s="62"/>
      <c r="X83" s="62"/>
      <c r="Y83" s="62"/>
      <c r="Z83" s="62"/>
      <c r="AA83" s="62"/>
      <c r="AB83" s="62"/>
      <c r="AC83" s="62"/>
      <c r="AD83" s="67"/>
      <c r="AE83" s="62"/>
      <c r="AF83" s="62"/>
      <c r="AG83" s="62"/>
      <c r="AH83" s="62"/>
      <c r="AI83" s="62"/>
      <c r="AJ83" s="62"/>
      <c r="AK83" s="62"/>
      <c r="AL83" s="62"/>
      <c r="AM83" s="62"/>
      <c r="AN83" s="65"/>
      <c r="AO83" s="62"/>
      <c r="AP83" s="62"/>
      <c r="AQ83" s="62"/>
      <c r="AR83" s="62"/>
      <c r="AS83" s="62"/>
      <c r="AT83" s="62"/>
      <c r="AU83" s="62"/>
      <c r="AV83" s="62"/>
      <c r="AW83" s="62"/>
      <c r="AX83" s="62"/>
      <c r="AY83" s="62"/>
      <c r="AZ83" s="62"/>
      <c r="BA83" s="62"/>
      <c r="BB83" s="62"/>
      <c r="BC83" s="62"/>
      <c r="BD83" s="62"/>
      <c r="BE83" s="62"/>
      <c r="BF83" s="65"/>
      <c r="BG83" s="62"/>
      <c r="BH83" s="65"/>
      <c r="BI83" s="62"/>
      <c r="BJ83" s="62"/>
      <c r="BK83" s="62"/>
      <c r="BL83" s="62"/>
      <c r="BM83" s="62"/>
      <c r="BN83" s="62"/>
      <c r="BO83" s="61"/>
      <c r="BP83" s="61"/>
      <c r="BQ83" s="61"/>
      <c r="BR83" s="61"/>
      <c r="BS83" s="61"/>
      <c r="BT83" s="61"/>
      <c r="BU83" s="47"/>
      <c r="BV83" s="47" t="str">
        <f t="shared" si="105"/>
        <v/>
      </c>
      <c r="BW83" s="47"/>
      <c r="BX83" s="47"/>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row>
    <row r="84" spans="1:101" s="63" customFormat="1" ht="15.75">
      <c r="A84" s="638"/>
      <c r="B84" s="639" t="s">
        <v>152</v>
      </c>
      <c r="C84" s="639"/>
      <c r="D84" s="334"/>
      <c r="E84" s="105" t="s">
        <v>153</v>
      </c>
      <c r="F84" s="107"/>
      <c r="G84" s="107"/>
      <c r="H84" s="257">
        <f>SUM(H74:H83)</f>
        <v>10495200</v>
      </c>
      <c r="I84" s="257"/>
      <c r="J84" s="257">
        <f t="shared" ref="J84:L84" si="106">SUM(J74:J83)</f>
        <v>206400</v>
      </c>
      <c r="K84" s="257">
        <f t="shared" si="106"/>
        <v>15342868</v>
      </c>
      <c r="L84" s="257">
        <f t="shared" si="106"/>
        <v>14904652</v>
      </c>
      <c r="M84" s="109"/>
      <c r="N84" s="139"/>
      <c r="O84" s="139"/>
      <c r="P84" s="139"/>
      <c r="Q84" s="139"/>
      <c r="R84" s="39"/>
      <c r="S84" s="1"/>
      <c r="T84" s="62"/>
      <c r="U84" s="62"/>
      <c r="V84" s="62"/>
      <c r="W84" s="62"/>
      <c r="X84" s="62"/>
      <c r="Y84" s="62"/>
      <c r="Z84" s="62"/>
      <c r="AA84" s="62"/>
      <c r="AB84" s="62"/>
      <c r="AC84" s="62"/>
      <c r="AD84" s="67"/>
      <c r="AE84" s="62"/>
      <c r="AF84" s="62"/>
      <c r="AG84" s="62"/>
      <c r="AH84" s="62"/>
      <c r="AI84" s="62"/>
      <c r="AJ84" s="62"/>
      <c r="AK84" s="62"/>
      <c r="AL84" s="62"/>
      <c r="AM84" s="62"/>
      <c r="AN84" s="65"/>
      <c r="AO84" s="62"/>
      <c r="AP84" s="62"/>
      <c r="AQ84" s="62"/>
      <c r="AR84" s="62"/>
      <c r="AS84" s="62"/>
      <c r="AT84" s="62"/>
      <c r="AU84" s="62"/>
      <c r="AV84" s="62"/>
      <c r="AW84" s="62"/>
      <c r="AX84" s="62"/>
      <c r="AY84" s="62"/>
      <c r="AZ84" s="62"/>
      <c r="BA84" s="62"/>
      <c r="BB84" s="62"/>
      <c r="BC84" s="62"/>
      <c r="BD84" s="62"/>
      <c r="BE84" s="62"/>
      <c r="BF84" s="65"/>
      <c r="BG84" s="62"/>
      <c r="BH84" s="65"/>
      <c r="BI84" s="62"/>
      <c r="BJ84" s="62"/>
      <c r="BK84" s="62"/>
      <c r="BL84" s="62"/>
      <c r="BM84" s="62"/>
      <c r="BN84" s="62"/>
      <c r="BO84" s="61"/>
      <c r="BP84" s="61"/>
      <c r="BQ84" s="61"/>
      <c r="BR84" s="61"/>
      <c r="BS84" s="61"/>
      <c r="BT84" s="61"/>
      <c r="BU84" s="47"/>
      <c r="BV84" s="47" t="str">
        <f t="shared" si="105"/>
        <v/>
      </c>
      <c r="BW84" s="47"/>
      <c r="BX84" s="47"/>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row>
    <row r="85" spans="1:101" s="63" customFormat="1" ht="25.5" customHeight="1">
      <c r="A85" s="629" t="s">
        <v>154</v>
      </c>
      <c r="B85" s="630"/>
      <c r="C85" s="630"/>
      <c r="D85" s="630"/>
      <c r="E85" s="630"/>
      <c r="F85" s="630"/>
      <c r="G85" s="630"/>
      <c r="H85" s="630"/>
      <c r="I85" s="630"/>
      <c r="J85" s="630"/>
      <c r="K85" s="630"/>
      <c r="L85" s="630"/>
      <c r="M85" s="631"/>
      <c r="N85" s="139"/>
      <c r="O85" s="139"/>
      <c r="P85" s="139"/>
      <c r="Q85" s="139"/>
      <c r="R85" s="39"/>
      <c r="S85" s="1"/>
      <c r="T85" s="62"/>
      <c r="U85" s="62"/>
      <c r="V85" s="62"/>
      <c r="W85" s="62"/>
      <c r="X85" s="62"/>
      <c r="Y85" s="62"/>
      <c r="Z85" s="62"/>
      <c r="AA85" s="62"/>
      <c r="AB85" s="62"/>
      <c r="AC85" s="62"/>
      <c r="AD85" s="67"/>
      <c r="AE85" s="62"/>
      <c r="AF85" s="62"/>
      <c r="AG85" s="62"/>
      <c r="AH85" s="62"/>
      <c r="AI85" s="62"/>
      <c r="AJ85" s="62"/>
      <c r="AK85" s="62"/>
      <c r="AL85" s="62"/>
      <c r="AM85" s="62"/>
      <c r="AN85" s="65"/>
      <c r="AO85" s="62"/>
      <c r="AP85" s="62"/>
      <c r="AQ85" s="62"/>
      <c r="AR85" s="62"/>
      <c r="AS85" s="62"/>
      <c r="AT85" s="62"/>
      <c r="AU85" s="62"/>
      <c r="AV85" s="62"/>
      <c r="AW85" s="62"/>
      <c r="AX85" s="62"/>
      <c r="AY85" s="62"/>
      <c r="AZ85" s="62"/>
      <c r="BA85" s="62"/>
      <c r="BB85" s="62"/>
      <c r="BC85" s="62"/>
      <c r="BD85" s="62"/>
      <c r="BE85" s="62"/>
      <c r="BF85" s="65"/>
      <c r="BG85" s="62"/>
      <c r="BH85" s="65"/>
      <c r="BI85" s="62"/>
      <c r="BJ85" s="62"/>
      <c r="BK85" s="62"/>
      <c r="BL85" s="62"/>
      <c r="BM85" s="62"/>
      <c r="BN85" s="62"/>
      <c r="BO85" s="61"/>
      <c r="BP85" s="61"/>
      <c r="BQ85" s="61"/>
      <c r="BR85" s="61"/>
      <c r="BS85" s="61"/>
      <c r="BT85" s="61"/>
      <c r="BU85" s="47"/>
      <c r="BV85" s="47" t="str">
        <f t="shared" si="105"/>
        <v/>
      </c>
      <c r="BW85" s="47"/>
      <c r="BX85" s="47"/>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row>
    <row r="86" spans="1:101" s="63" customFormat="1" ht="15.75">
      <c r="A86" s="103">
        <v>1</v>
      </c>
      <c r="B86" s="236" t="str">
        <f>IF(ISNA(VLOOKUP(A86,Master!BE$60:BQ$107,3,FALSE)),"",VLOOKUP(A86,Master!BE$60:BQ$107,3,FALSE))</f>
        <v/>
      </c>
      <c r="C86" s="237" t="str">
        <f>IF(ISNA(VLOOKUP(A86,Master!BE$60:BQ$107,7,FALSE)),"",VLOOKUP(A86,Master!BE$60:BQ$107,7,FALSE))</f>
        <v/>
      </c>
      <c r="D86" s="240" t="str">
        <f>IF(ISNA(VLOOKUP(A86,Master!BE$60:BQ$107,8,FALSE)),"",VLOOKUP(A86,Master!BE$60:BQ$107,8,FALSE))</f>
        <v/>
      </c>
      <c r="E86" s="243" t="str">
        <f>IF(ISNA(VLOOKUP(A86,Master!BE$60:BQ$107,4,FALSE)),"",VLOOKUP(A86,Master!BE$60:BQ$107,4,FALSE))</f>
        <v/>
      </c>
      <c r="F86" s="112" t="str">
        <f>IF(ISNA(VLOOKUP(A86,Master!BE$60:BQ$107,5,FALSE)),"",VLOOKUP(A86,Master!BE$60:BQ$107,5,FALSE))</f>
        <v/>
      </c>
      <c r="G86" s="241" t="str">
        <f>IF(F86="","",IF(F86=1,12400,IF(F86=2,12600,IF(F86=3,12800,IF(F86=4,13500,IF(F86=5,14600,IF(F86=6,15100,IF(F86=7,15700,IF(F86=8,18500,IF(F86=9,20100,IF(F86=10,23700,IF(F86=11,26500,IF(F86=12,31100,IF(F86=13,39300,IF(F86=14,42500,IF(F86=15,42500,IF(F86=16,47200,IF(F86=17,49700,IF(F86=18,52800,IF(F86=19,56000,IF(F86=20,62300,IF(F86=21,86200,IF(F86=22,90800,IF(F86=23,102100,IF(F86=24, 104200,0)))))))))))))))))))))))))</f>
        <v/>
      </c>
      <c r="H86" s="241" t="str">
        <f>IF(AND(F86=""),"",G86*12)</f>
        <v/>
      </c>
      <c r="I86" s="242" t="str">
        <f>IF(AND(F86=""),"","Not Applicable")</f>
        <v/>
      </c>
      <c r="J86" s="241" t="str">
        <f>IF(AND(F86=""),"","0")</f>
        <v/>
      </c>
      <c r="K86" s="241" t="str">
        <f>IF(AND(F86=""),"",H86+J86)</f>
        <v/>
      </c>
      <c r="L86" s="241" t="str">
        <f>IF(AND(F86=""),"",K86)</f>
        <v/>
      </c>
      <c r="M86" s="241" t="str">
        <f>IF(AND(F86=""),"","FIX PAY")</f>
        <v/>
      </c>
      <c r="N86" s="141"/>
      <c r="O86" s="141"/>
      <c r="P86" s="141"/>
      <c r="Q86" s="141">
        <v>0</v>
      </c>
      <c r="R86" s="39"/>
      <c r="S86" s="70"/>
      <c r="T86" s="62"/>
      <c r="U86" s="62"/>
      <c r="V86" s="70"/>
      <c r="W86" s="62">
        <f>'[1]Data Entry'!BJ59</f>
        <v>0</v>
      </c>
      <c r="X86" s="66"/>
      <c r="Y86" s="66"/>
      <c r="Z86" s="66"/>
      <c r="AA86" s="66"/>
      <c r="AB86" s="66"/>
      <c r="AC86" s="66"/>
      <c r="AD86" s="67" t="str">
        <f>IF(AND(G86=""),"",(IF(M86="FIX PAY",0,(G86-ROUNDUP(ROUND((G86*3%)-(G86*3%)*3%,0),-1)))))</f>
        <v/>
      </c>
      <c r="AE86" s="67" t="str">
        <f>IF(AND(G86=""),"",$K86*$BO86)</f>
        <v/>
      </c>
      <c r="AF86" s="67" t="str">
        <f>IF(AND(G86=""),"",$K86*$BP86)</f>
        <v/>
      </c>
      <c r="AG86" s="67" t="str">
        <f>IF(AND(G86=""),"",$K86*$BQ86)</f>
        <v/>
      </c>
      <c r="AH86" s="67" t="str">
        <f>IF(AND(G86=""),"",$K86*$BR86)</f>
        <v/>
      </c>
      <c r="AI86" s="65" t="str">
        <f>IF(AND(G86=""),"",ROUND((AE86+AF86)*$AI$10,0)*BS86)</f>
        <v/>
      </c>
      <c r="AJ86" s="65">
        <v>0</v>
      </c>
      <c r="AK86" s="66">
        <v>0</v>
      </c>
      <c r="AL86" s="65" t="str">
        <f>IF(AND(G86=""),"",ROUND((AE86+AF86)*$AL$10,0)*BS86)</f>
        <v/>
      </c>
      <c r="AM86" s="66" t="e">
        <f t="shared" ref="AM86:AM93" si="107">$E$79*BP86*BS86*(IF(G86&lt;=0,0,1))*(IF(F86&lt;=4800,1,0))</f>
        <v>#VALUE!</v>
      </c>
      <c r="AN86" s="65">
        <f t="shared" ref="AN86:AN104" si="108">IF(AND(G86=""),0,ROUND((G86+ROUND(G86*$AI$10,0))/2,0)*(IF(M86="FIX PAY",0,1)))</f>
        <v>0</v>
      </c>
      <c r="AO86" s="65">
        <f t="shared" ref="AO86:AO93" si="109">IF(E86="CLERK GRADE I",1,IF(E86="CLERK GRADE II",1,0))*75*12*BS86*(IF(G86&lt;=0,0,1))*BT86</f>
        <v>0</v>
      </c>
      <c r="AP86" s="65"/>
      <c r="AQ86" s="65">
        <f t="shared" ref="AQ86:AQ93" si="110">(IF(E86="LAB BOY",150,IF(E86="JAMADAR",150,IF(E86="PEON",150,0))))*12*BS86*(IF(G86&lt;=0,0,1))</f>
        <v>0</v>
      </c>
      <c r="AR86" s="67" t="str">
        <f>IF(AND(G86=""),"",SUM(AI86:AQ86)+AE86+AF86)</f>
        <v/>
      </c>
      <c r="AS86" s="67" t="str">
        <f>IF(AND(G86=""),"",AR86)</f>
        <v/>
      </c>
      <c r="AT86" s="65"/>
      <c r="AU86" s="65"/>
      <c r="AV86" s="67" t="str">
        <f>IF(AND(G86=""),"",AS86+AT86+AU86)</f>
        <v/>
      </c>
      <c r="AW86" s="67" t="str">
        <f>IF(AND(G86=""),"",L86*BO86)</f>
        <v/>
      </c>
      <c r="AX86" s="67" t="str">
        <f>IF(AND(G86=""),"",L86*BP86)</f>
        <v/>
      </c>
      <c r="AY86" s="67" t="str">
        <f>IF(AND(G86=""),"",L86*BQ86)</f>
        <v/>
      </c>
      <c r="AZ86" s="67" t="str">
        <f>IF(AND(G86=""),"",L86*BR86)</f>
        <v/>
      </c>
      <c r="BA86" s="65" t="str">
        <f>IF(AND(G86=""),"",ROUND((AW86+AX86)*$BA$10,0)*BS86)</f>
        <v/>
      </c>
      <c r="BB86" s="65"/>
      <c r="BC86" s="66">
        <v>0</v>
      </c>
      <c r="BD86" s="65" t="str">
        <f>IF(AND(G86=""),"",ROUND((AW86+AX86)*$BD$10,0)*BS86)</f>
        <v/>
      </c>
      <c r="BE86" s="66" t="e">
        <f t="shared" ref="BE86" si="111">3387*2*BP86*BS86*(IF(G86&lt;=0,0,1))*(IF(F86&lt;=4800,1,0))</f>
        <v>#VALUE!</v>
      </c>
      <c r="BF86" s="65">
        <f t="shared" ref="BF86" si="112">IF(AND(G86=""),0,ROUND((AD86+ROUND(AD86*$AI$10,0))/2,0)*(IF(M86="FIX PAY",0,1)))</f>
        <v>0</v>
      </c>
      <c r="BG86" s="65">
        <f t="shared" ref="BG86:BG93" si="113">IF(E86="CLERK GRADE I",1,IF(E86="CLERK GRADE II",1,0))*75*12*BS86*(IF(G86&lt;=0,0,1))*BT86</f>
        <v>0</v>
      </c>
      <c r="BH86" s="65">
        <f t="shared" ref="BH86:BH93" si="114">IF(AND(E86=""),0,(IF(E86="ASSISTANT",12,IF(E86="CLERK GRADE I",12,IF(E86="CLERK GRADE II",12,IF(E86="FIELDMAN &amp; FIELD REC",12,IF(E86="LAB BOY",12,IF(E86="JAMADAR",12,IF(E86="PEON",12,10))))))))*(MINA(ROUND(AD86*6%,0),600))*(IF($S86="yes",1,)))</f>
        <v>0</v>
      </c>
      <c r="BI86" s="65" t="str">
        <f t="shared" ref="BI86:BI93" si="115">IF(AND(G86=""),"",(IF(E86="LAB BOY",150,IF(E86="JAMADAR",150,IF(E86="PEON",150,0))))*12*BS86*(IF(G86&lt;=0,0,1)))</f>
        <v/>
      </c>
      <c r="BJ86" s="67" t="str">
        <f>IF(AND(G86=""),"",SUM(BA86:BI86)+AW86+AX86)</f>
        <v/>
      </c>
      <c r="BK86" s="67" t="str">
        <f>IF(AND(G86=""),"",BJ86)</f>
        <v/>
      </c>
      <c r="BL86" s="65"/>
      <c r="BM86" s="65"/>
      <c r="BN86" s="67" t="str">
        <f>IF(AND(G86=""),"",BK86+BL86+BM86)</f>
        <v/>
      </c>
      <c r="BO86" s="61">
        <f t="shared" ref="BO86:BO93" si="116">(IF(E86="PRINCIPAL",1,IF(E86="H M",1,IF(E86="AGRICULTURE INST",1,IF(E86="TEACHER-1ST",1,IF(E86="PTI  I  (13)",1,IF(E86="AGRICULTURE TEACH",1,IF(E86="INSTRUCTOR",1,0))))))))+(IF(E86="JR TEACHER",1,IF(E86="LIBRARIAN I",1,0)))*(IF(M86="FIX PAY",0,1))</f>
        <v>0</v>
      </c>
      <c r="BP86" s="61" t="str">
        <f>IF(AND(G86=""),"",IF(BO86&lt;=0,1,0)*(IF(M86="FIX PAY",0,1)))</f>
        <v/>
      </c>
      <c r="BQ86" s="61">
        <f t="shared" ref="BQ86:BQ93" si="117">(IF(E86="PRINCIPAL (16)",1,IF(E86="V P (14)",1,IF(E86="H M (14)",1,IF(E86="AGRICULTURE INST (13)",1,IF(E86="TEACHER-1ST (13)",1,IF(E86="PTI  I  (13)",1,IF(E86="AGRICULTURE TEACH (13)",1,IF(E86="INSTRUCTOR (13)",1,0))))))))+(IF(E86="JR TEACHER (13)",1,IF(E86="LIBRARIAN I (13)",1,0))))*(IF(M86="FIX PAY",1,0))</f>
        <v>0</v>
      </c>
      <c r="BR86" s="61">
        <f t="shared" ref="BR86:BR93" si="118">IF(BQ86&lt;=0,1,0)*(IF(M86="FIX PAY",1,0))</f>
        <v>0</v>
      </c>
      <c r="BS86" s="61">
        <f t="shared" ref="BS86:BS117" si="119">IF(M86="FIX PAY",1,0)</f>
        <v>0</v>
      </c>
      <c r="BT86" s="61">
        <f t="shared" ref="BT86:BT93" si="120">IF(V86="No",0,1)</f>
        <v>1</v>
      </c>
      <c r="BU86" s="47">
        <f t="shared" ref="BU86:BU93" si="121">IF((ROUND((SUMPRODUCT(MID(0&amp;C86,LARGE(INDEX(ISNUMBER(--MID(C86,ROW($1:$25),1))* ROW($1:$25),0),ROW($1:$25))+1,1)*10^ROW($1:$25)/10)),-8)/100000000)&gt;=2004,1,0)</f>
        <v>0</v>
      </c>
      <c r="BV86" s="68">
        <f t="shared" ref="BV86:BV93" si="122">IF(G86&lt;=0,0,1)</f>
        <v>1</v>
      </c>
      <c r="BW86" s="47">
        <f t="shared" ref="BW86:BW117" si="123">IF(M86="SANVIDA",1,0)</f>
        <v>0</v>
      </c>
      <c r="BX86" s="47">
        <f t="shared" ref="BX86:BX117" si="124">IF(BW86&gt;0,G86,0)</f>
        <v>0</v>
      </c>
      <c r="BY86" s="36" t="str">
        <f t="shared" ref="BY86:BY93" si="125">IF(AND(C86=""),"",IF(AND(C86&lt;=0),"",IF((ROUND((SUMPRODUCT(MID(0&amp;C86,LARGE(INDEX(ISNUMBER(--MID(C86,ROW($1:$71),1))* ROW($1:$71),0),ROW($1:$71))+1,1)*10^ROW($1:$71)/10)),-8)/100000000)&lt;2004,1,0)))</f>
        <v/>
      </c>
      <c r="BZ86" s="36"/>
      <c r="CA86" s="36">
        <f>IF(G86&gt;0,1,0)</f>
        <v>1</v>
      </c>
      <c r="CB86" s="36"/>
      <c r="CC86" s="36"/>
      <c r="CD86" s="36"/>
      <c r="CE86" s="36"/>
      <c r="CF86" s="36"/>
      <c r="CG86" s="36"/>
      <c r="CH86" s="36"/>
      <c r="CI86" s="36"/>
      <c r="CJ86" s="36"/>
      <c r="CK86" s="36"/>
      <c r="CL86" s="36"/>
      <c r="CM86" s="36"/>
      <c r="CN86" s="36"/>
      <c r="CO86" s="36"/>
      <c r="CP86" s="36"/>
      <c r="CQ86" s="36"/>
      <c r="CR86" s="36"/>
      <c r="CS86" s="36"/>
      <c r="CT86" s="36"/>
      <c r="CU86" s="36"/>
      <c r="CV86" s="36"/>
      <c r="CW86" s="36"/>
    </row>
    <row r="87" spans="1:101" s="63" customFormat="1" ht="15.75">
      <c r="A87" s="103">
        <v>2</v>
      </c>
      <c r="B87" s="236" t="str">
        <f>IF(ISNA(VLOOKUP(A87,Master!BE$60:BQ$107,3,FALSE)),"",VLOOKUP(A87,Master!BE$60:BQ$107,3,FALSE))</f>
        <v/>
      </c>
      <c r="C87" s="237" t="str">
        <f>IF(ISNA(VLOOKUP(A87,Master!BE$60:BQ$107,7,FALSE)),"",VLOOKUP(A87,Master!BE$60:BQ$107,7,FALSE))</f>
        <v/>
      </c>
      <c r="D87" s="240" t="str">
        <f>IF(ISNA(VLOOKUP(A87,Master!BE$60:BQ$107,8,FALSE)),"",VLOOKUP(A87,Master!BE$60:BQ$107,8,FALSE))</f>
        <v/>
      </c>
      <c r="E87" s="243" t="str">
        <f>IF(ISNA(VLOOKUP(A87,Master!BE$60:BQ$107,4,FALSE)),"",VLOOKUP(A87,Master!BE$60:BQ$107,4,FALSE))</f>
        <v/>
      </c>
      <c r="F87" s="112" t="str">
        <f>IF(ISNA(VLOOKUP(A87,Master!BE$60:BQ$107,5,FALSE)),"",VLOOKUP(A87,Master!BE$60:BQ$107,5,FALSE))</f>
        <v/>
      </c>
      <c r="G87" s="241" t="str">
        <f t="shared" ref="G87:G93" si="126">IF(F87="","",IF(F87=1,12400,IF(F87=2,12600,IF(F87=3,12800,IF(F87=4,13500,IF(F87=5,14600,IF(F87=6,15100,IF(F87=7,15700,IF(F87=8,18500,IF(F87=9,20100,IF(F87=10,23700,IF(F87=11,26500,IF(F87=12,31100,IF(F87=13,39300,IF(F87=14,42500,IF(F87=15,42500,IF(F87=16,47200,IF(F87=17,49700,IF(F87=18,52800,IF(F87=19,56000,IF(F87=20,62300,IF(F87=21,86200,IF(F87=22,90800,IF(F87=23,102100,IF(F87=24, 104200,0)))))))))))))))))))))))))</f>
        <v/>
      </c>
      <c r="H87" s="241" t="str">
        <f t="shared" ref="H87:H93" si="127">IF(AND(F87=""),"",G87*12)</f>
        <v/>
      </c>
      <c r="I87" s="242" t="str">
        <f t="shared" ref="I87:I93" si="128">IF(AND(F87=""),"","Not Applicable")</f>
        <v/>
      </c>
      <c r="J87" s="241" t="str">
        <f t="shared" ref="J87:J93" si="129">IF(AND(F87=""),"","0")</f>
        <v/>
      </c>
      <c r="K87" s="241" t="str">
        <f t="shared" ref="K87:K93" si="130">IF(AND(F87=""),"",H87+J87)</f>
        <v/>
      </c>
      <c r="L87" s="241" t="str">
        <f t="shared" ref="L87:L93" si="131">IF(AND(F87=""),"",K87)</f>
        <v/>
      </c>
      <c r="M87" s="241" t="str">
        <f t="shared" ref="M87:M93" si="132">IF(AND(F87=""),"","FIX PAY")</f>
        <v/>
      </c>
      <c r="N87" s="141"/>
      <c r="O87" s="141"/>
      <c r="P87" s="141"/>
      <c r="Q87" s="141">
        <v>0</v>
      </c>
      <c r="R87" s="39"/>
      <c r="S87" s="70"/>
      <c r="T87" s="62"/>
      <c r="U87" s="62"/>
      <c r="V87" s="70"/>
      <c r="W87" s="62">
        <f>'[1]Data Entry'!BJ60</f>
        <v>0</v>
      </c>
      <c r="X87" s="66"/>
      <c r="Y87" s="66"/>
      <c r="Z87" s="66"/>
      <c r="AA87" s="66"/>
      <c r="AB87" s="66"/>
      <c r="AC87" s="66"/>
      <c r="AD87" s="67" t="str">
        <f t="shared" ref="AD87:AD104" si="133">IF(AND(G87=""),"",(IF(M87="FIX PAY",0,(G87-ROUNDUP(ROUND((G87*3%)-(G87*3%)*3%,0),-1)))))</f>
        <v/>
      </c>
      <c r="AE87" s="67" t="str">
        <f t="shared" ref="AE87:AE104" si="134">IF(AND(G87=""),"",$K87*$BO87)</f>
        <v/>
      </c>
      <c r="AF87" s="67" t="str">
        <f t="shared" ref="AF87:AF104" si="135">IF(AND(G87=""),"",$K87*$BP87)</f>
        <v/>
      </c>
      <c r="AG87" s="67" t="str">
        <f t="shared" ref="AG87:AG104" si="136">IF(AND(G87=""),"",$K87*$BQ87)</f>
        <v/>
      </c>
      <c r="AH87" s="67" t="str">
        <f t="shared" ref="AH87:AH104" si="137">IF(AND(G87=""),"",$K87*$BR87)</f>
        <v/>
      </c>
      <c r="AI87" s="65" t="str">
        <f t="shared" ref="AI87:AI104" si="138">IF(AND(G87=""),"",ROUND((AE87+AF87)*$AI$10,0)*BS87)</f>
        <v/>
      </c>
      <c r="AJ87" s="65">
        <v>0</v>
      </c>
      <c r="AK87" s="66">
        <v>0</v>
      </c>
      <c r="AL87" s="65" t="str">
        <f t="shared" ref="AL87:AL104" si="139">IF(AND(G87=""),"",ROUND((AE87+AF87)*$AL$10,0)*BS87)</f>
        <v/>
      </c>
      <c r="AM87" s="66">
        <f t="shared" si="107"/>
        <v>0</v>
      </c>
      <c r="AN87" s="65">
        <f t="shared" si="108"/>
        <v>0</v>
      </c>
      <c r="AO87" s="65">
        <f t="shared" si="109"/>
        <v>0</v>
      </c>
      <c r="AP87" s="65"/>
      <c r="AQ87" s="65">
        <f t="shared" si="110"/>
        <v>0</v>
      </c>
      <c r="AR87" s="67" t="str">
        <f t="shared" ref="AR87:AR104" si="140">IF(AND(G87=""),"",SUM(AI87:AQ87)+AE87+AF87)</f>
        <v/>
      </c>
      <c r="AS87" s="67" t="str">
        <f t="shared" ref="AS87:AS104" si="141">IF(AND(G87=""),"",AR87)</f>
        <v/>
      </c>
      <c r="AT87" s="65"/>
      <c r="AU87" s="65"/>
      <c r="AV87" s="67" t="str">
        <f t="shared" ref="AV87:AV104" si="142">IF(AND(G87=""),"",AS87+AT87+AU87)</f>
        <v/>
      </c>
      <c r="AW87" s="67" t="str">
        <f t="shared" ref="AW87:AW104" si="143">IF(AND(G87=""),"",L87*BO87)</f>
        <v/>
      </c>
      <c r="AX87" s="67" t="str">
        <f t="shared" ref="AX87:AX104" si="144">IF(AND(G87=""),"",L87*BP87)</f>
        <v/>
      </c>
      <c r="AY87" s="67" t="str">
        <f t="shared" ref="AY87:AY104" si="145">IF(AND(G87=""),"",L87*BQ87)</f>
        <v/>
      </c>
      <c r="AZ87" s="67" t="str">
        <f t="shared" ref="AZ87:AZ104" si="146">IF(AND(G87=""),"",L87*BR87)</f>
        <v/>
      </c>
      <c r="BA87" s="65" t="str">
        <f t="shared" ref="BA87:BA104" si="147">IF(AND(G87=""),"",ROUND((AW87+AX87)*$BA$10,0)*BS87)</f>
        <v/>
      </c>
      <c r="BB87" s="65"/>
      <c r="BC87" s="66">
        <v>0</v>
      </c>
      <c r="BD87" s="65" t="str">
        <f t="shared" ref="BD87:BD104" si="148">IF(AND(G87=""),"",ROUND((AW87+AX87)*$BD$10,0)*BS87)</f>
        <v/>
      </c>
      <c r="BE87" s="66">
        <f t="shared" ref="BE87:BE104" si="149">3387*2*BP87*BS87*(IF(G87&lt;=0,0,1))*(IF(F87&lt;=4800,1,0))</f>
        <v>0</v>
      </c>
      <c r="BF87" s="65">
        <f t="shared" ref="BF87:BF104" si="150">IF(AND(G87=""),0,ROUND((AD87+ROUND(AD87*$AI$10,0))/2,0)*(IF(M87="FIX PAY",0,1)))</f>
        <v>0</v>
      </c>
      <c r="BG87" s="65">
        <f t="shared" si="113"/>
        <v>0</v>
      </c>
      <c r="BH87" s="65">
        <f t="shared" si="114"/>
        <v>0</v>
      </c>
      <c r="BI87" s="65" t="str">
        <f t="shared" si="115"/>
        <v/>
      </c>
      <c r="BJ87" s="67" t="str">
        <f t="shared" ref="BJ87:BJ104" si="151">IF(AND(G87=""),"",SUM(BA87:BI87)+AW87+AX87)</f>
        <v/>
      </c>
      <c r="BK87" s="67" t="str">
        <f t="shared" ref="BK87:BK104" si="152">IF(AND(G87=""),"",BJ87)</f>
        <v/>
      </c>
      <c r="BL87" s="65"/>
      <c r="BM87" s="65"/>
      <c r="BN87" s="67" t="str">
        <f t="shared" ref="BN87:BN104" si="153">IF(AND(G87=""),"",BK87+BL87+BM87)</f>
        <v/>
      </c>
      <c r="BO87" s="61">
        <f t="shared" si="116"/>
        <v>0</v>
      </c>
      <c r="BP87" s="61">
        <f t="shared" ref="BP87:BP93" si="154">IF(BO87&lt;=0,1,0)*(IF(M87="FIX PAY",0,1))</f>
        <v>1</v>
      </c>
      <c r="BQ87" s="61">
        <f t="shared" si="117"/>
        <v>0</v>
      </c>
      <c r="BR87" s="61">
        <f t="shared" si="118"/>
        <v>0</v>
      </c>
      <c r="BS87" s="61">
        <f t="shared" si="119"/>
        <v>0</v>
      </c>
      <c r="BT87" s="61">
        <f t="shared" si="120"/>
        <v>1</v>
      </c>
      <c r="BU87" s="47">
        <f t="shared" si="121"/>
        <v>0</v>
      </c>
      <c r="BV87" s="68">
        <f t="shared" si="122"/>
        <v>1</v>
      </c>
      <c r="BW87" s="47">
        <f t="shared" si="123"/>
        <v>0</v>
      </c>
      <c r="BX87" s="47">
        <f t="shared" si="124"/>
        <v>0</v>
      </c>
      <c r="BY87" s="36" t="str">
        <f t="shared" si="125"/>
        <v/>
      </c>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row>
    <row r="88" spans="1:101" s="63" customFormat="1" ht="15.75">
      <c r="A88" s="103">
        <v>3</v>
      </c>
      <c r="B88" s="236" t="str">
        <f>IF(ISNA(VLOOKUP(A88,Master!BE$60:BQ$107,3,FALSE)),"",VLOOKUP(A88,Master!BE$60:BQ$107,3,FALSE))</f>
        <v/>
      </c>
      <c r="C88" s="237" t="str">
        <f>IF(ISNA(VLOOKUP(A88,Master!BE$60:BQ$107,7,FALSE)),"",VLOOKUP(A88,Master!BE$60:BQ$107,7,FALSE))</f>
        <v/>
      </c>
      <c r="D88" s="240" t="str">
        <f>IF(ISNA(VLOOKUP(A88,Master!BE$60:BQ$107,8,FALSE)),"",VLOOKUP(A88,Master!BE$60:BQ$107,8,FALSE))</f>
        <v/>
      </c>
      <c r="E88" s="243" t="str">
        <f>IF(ISNA(VLOOKUP(A88,Master!BE$60:BQ$107,4,FALSE)),"",VLOOKUP(A88,Master!BE$60:BQ$107,4,FALSE))</f>
        <v/>
      </c>
      <c r="F88" s="112" t="str">
        <f>IF(ISNA(VLOOKUP(A88,Master!BE$60:BQ$107,5,FALSE)),"",VLOOKUP(A88,Master!BE$60:BQ$107,5,FALSE))</f>
        <v/>
      </c>
      <c r="G88" s="241" t="str">
        <f t="shared" si="126"/>
        <v/>
      </c>
      <c r="H88" s="241" t="str">
        <f t="shared" si="127"/>
        <v/>
      </c>
      <c r="I88" s="242" t="str">
        <f t="shared" si="128"/>
        <v/>
      </c>
      <c r="J88" s="241" t="str">
        <f t="shared" si="129"/>
        <v/>
      </c>
      <c r="K88" s="241" t="str">
        <f t="shared" si="130"/>
        <v/>
      </c>
      <c r="L88" s="241" t="str">
        <f t="shared" si="131"/>
        <v/>
      </c>
      <c r="M88" s="241" t="str">
        <f t="shared" si="132"/>
        <v/>
      </c>
      <c r="N88" s="141"/>
      <c r="O88" s="141"/>
      <c r="P88" s="141"/>
      <c r="Q88" s="141">
        <v>0</v>
      </c>
      <c r="R88" s="39"/>
      <c r="S88" s="70"/>
      <c r="T88" s="62"/>
      <c r="U88" s="62"/>
      <c r="V88" s="70"/>
      <c r="W88" s="62">
        <f>'[1]Data Entry'!BJ61</f>
        <v>0</v>
      </c>
      <c r="X88" s="66"/>
      <c r="Y88" s="66"/>
      <c r="Z88" s="66"/>
      <c r="AA88" s="66"/>
      <c r="AB88" s="66"/>
      <c r="AC88" s="66"/>
      <c r="AD88" s="67" t="str">
        <f t="shared" si="133"/>
        <v/>
      </c>
      <c r="AE88" s="67" t="str">
        <f t="shared" si="134"/>
        <v/>
      </c>
      <c r="AF88" s="67" t="str">
        <f t="shared" si="135"/>
        <v/>
      </c>
      <c r="AG88" s="67" t="str">
        <f t="shared" si="136"/>
        <v/>
      </c>
      <c r="AH88" s="67" t="str">
        <f t="shared" si="137"/>
        <v/>
      </c>
      <c r="AI88" s="65" t="str">
        <f t="shared" si="138"/>
        <v/>
      </c>
      <c r="AJ88" s="65">
        <v>0</v>
      </c>
      <c r="AK88" s="66">
        <v>0</v>
      </c>
      <c r="AL88" s="65" t="str">
        <f t="shared" si="139"/>
        <v/>
      </c>
      <c r="AM88" s="66">
        <f t="shared" si="107"/>
        <v>0</v>
      </c>
      <c r="AN88" s="65">
        <f t="shared" si="108"/>
        <v>0</v>
      </c>
      <c r="AO88" s="65">
        <f t="shared" si="109"/>
        <v>0</v>
      </c>
      <c r="AP88" s="65"/>
      <c r="AQ88" s="65">
        <f t="shared" si="110"/>
        <v>0</v>
      </c>
      <c r="AR88" s="67" t="str">
        <f t="shared" si="140"/>
        <v/>
      </c>
      <c r="AS88" s="67" t="str">
        <f t="shared" si="141"/>
        <v/>
      </c>
      <c r="AT88" s="65"/>
      <c r="AU88" s="65"/>
      <c r="AV88" s="67" t="str">
        <f t="shared" si="142"/>
        <v/>
      </c>
      <c r="AW88" s="67" t="str">
        <f t="shared" si="143"/>
        <v/>
      </c>
      <c r="AX88" s="67" t="str">
        <f t="shared" si="144"/>
        <v/>
      </c>
      <c r="AY88" s="67" t="str">
        <f t="shared" si="145"/>
        <v/>
      </c>
      <c r="AZ88" s="67" t="str">
        <f t="shared" si="146"/>
        <v/>
      </c>
      <c r="BA88" s="65" t="str">
        <f t="shared" si="147"/>
        <v/>
      </c>
      <c r="BB88" s="65"/>
      <c r="BC88" s="66">
        <v>0</v>
      </c>
      <c r="BD88" s="65" t="str">
        <f t="shared" si="148"/>
        <v/>
      </c>
      <c r="BE88" s="66">
        <f t="shared" si="149"/>
        <v>0</v>
      </c>
      <c r="BF88" s="65">
        <f t="shared" si="150"/>
        <v>0</v>
      </c>
      <c r="BG88" s="65">
        <f t="shared" si="113"/>
        <v>0</v>
      </c>
      <c r="BH88" s="65">
        <f t="shared" si="114"/>
        <v>0</v>
      </c>
      <c r="BI88" s="65" t="str">
        <f t="shared" si="115"/>
        <v/>
      </c>
      <c r="BJ88" s="67" t="str">
        <f t="shared" si="151"/>
        <v/>
      </c>
      <c r="BK88" s="67" t="str">
        <f t="shared" si="152"/>
        <v/>
      </c>
      <c r="BL88" s="65"/>
      <c r="BM88" s="65"/>
      <c r="BN88" s="67" t="str">
        <f t="shared" si="153"/>
        <v/>
      </c>
      <c r="BO88" s="61">
        <f t="shared" si="116"/>
        <v>0</v>
      </c>
      <c r="BP88" s="61">
        <f t="shared" si="154"/>
        <v>1</v>
      </c>
      <c r="BQ88" s="61">
        <f t="shared" si="117"/>
        <v>0</v>
      </c>
      <c r="BR88" s="61">
        <f t="shared" si="118"/>
        <v>0</v>
      </c>
      <c r="BS88" s="61">
        <f t="shared" si="119"/>
        <v>0</v>
      </c>
      <c r="BT88" s="61">
        <f t="shared" si="120"/>
        <v>1</v>
      </c>
      <c r="BU88" s="47">
        <f t="shared" si="121"/>
        <v>0</v>
      </c>
      <c r="BV88" s="68">
        <f t="shared" si="122"/>
        <v>1</v>
      </c>
      <c r="BW88" s="47">
        <f t="shared" si="123"/>
        <v>0</v>
      </c>
      <c r="BX88" s="47">
        <f t="shared" si="124"/>
        <v>0</v>
      </c>
      <c r="BY88" s="36" t="str">
        <f t="shared" si="125"/>
        <v/>
      </c>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row>
    <row r="89" spans="1:101" s="63" customFormat="1" ht="15.75">
      <c r="A89" s="103">
        <v>4</v>
      </c>
      <c r="B89" s="236" t="str">
        <f>IF(ISNA(VLOOKUP(A89,Master!BE$60:BQ$107,3,FALSE)),"",VLOOKUP(A89,Master!BE$60:BQ$107,3,FALSE))</f>
        <v/>
      </c>
      <c r="C89" s="237" t="str">
        <f>IF(ISNA(VLOOKUP(A89,Master!BE$60:BQ$107,7,FALSE)),"",VLOOKUP(A89,Master!BE$60:BQ$107,7,FALSE))</f>
        <v/>
      </c>
      <c r="D89" s="240" t="str">
        <f>IF(ISNA(VLOOKUP(A89,Master!BE$60:BQ$107,8,FALSE)),"",VLOOKUP(A89,Master!BE$60:BQ$107,8,FALSE))</f>
        <v/>
      </c>
      <c r="E89" s="243" t="str">
        <f>IF(ISNA(VLOOKUP(A89,Master!BE$60:BQ$107,4,FALSE)),"",VLOOKUP(A89,Master!BE$60:BQ$107,4,FALSE))</f>
        <v/>
      </c>
      <c r="F89" s="112" t="str">
        <f>IF(ISNA(VLOOKUP(A89,Master!BE$60:BQ$107,5,FALSE)),"",VLOOKUP(A89,Master!BE$60:BQ$107,5,FALSE))</f>
        <v/>
      </c>
      <c r="G89" s="241" t="str">
        <f t="shared" si="126"/>
        <v/>
      </c>
      <c r="H89" s="241" t="str">
        <f t="shared" si="127"/>
        <v/>
      </c>
      <c r="I89" s="242" t="str">
        <f t="shared" si="128"/>
        <v/>
      </c>
      <c r="J89" s="241" t="str">
        <f t="shared" si="129"/>
        <v/>
      </c>
      <c r="K89" s="241" t="str">
        <f t="shared" si="130"/>
        <v/>
      </c>
      <c r="L89" s="241" t="str">
        <f t="shared" si="131"/>
        <v/>
      </c>
      <c r="M89" s="241" t="str">
        <f t="shared" si="132"/>
        <v/>
      </c>
      <c r="N89" s="141"/>
      <c r="O89" s="141"/>
      <c r="P89" s="141"/>
      <c r="Q89" s="141">
        <v>0</v>
      </c>
      <c r="R89" s="39"/>
      <c r="S89" s="70"/>
      <c r="T89" s="62"/>
      <c r="U89" s="62"/>
      <c r="V89" s="70"/>
      <c r="W89" s="62">
        <f>'[1]Data Entry'!BJ62</f>
        <v>0</v>
      </c>
      <c r="X89" s="66"/>
      <c r="Y89" s="66"/>
      <c r="Z89" s="66"/>
      <c r="AA89" s="66"/>
      <c r="AB89" s="66"/>
      <c r="AC89" s="66"/>
      <c r="AD89" s="67" t="str">
        <f t="shared" si="133"/>
        <v/>
      </c>
      <c r="AE89" s="67" t="str">
        <f t="shared" si="134"/>
        <v/>
      </c>
      <c r="AF89" s="67" t="str">
        <f t="shared" si="135"/>
        <v/>
      </c>
      <c r="AG89" s="67" t="str">
        <f t="shared" si="136"/>
        <v/>
      </c>
      <c r="AH89" s="67" t="str">
        <f t="shared" si="137"/>
        <v/>
      </c>
      <c r="AI89" s="65" t="str">
        <f t="shared" si="138"/>
        <v/>
      </c>
      <c r="AJ89" s="65">
        <v>0</v>
      </c>
      <c r="AK89" s="66">
        <v>0</v>
      </c>
      <c r="AL89" s="65" t="str">
        <f t="shared" si="139"/>
        <v/>
      </c>
      <c r="AM89" s="66">
        <f t="shared" si="107"/>
        <v>0</v>
      </c>
      <c r="AN89" s="65">
        <f t="shared" si="108"/>
        <v>0</v>
      </c>
      <c r="AO89" s="65">
        <f t="shared" si="109"/>
        <v>0</v>
      </c>
      <c r="AP89" s="65"/>
      <c r="AQ89" s="65">
        <f t="shared" si="110"/>
        <v>0</v>
      </c>
      <c r="AR89" s="67" t="str">
        <f t="shared" si="140"/>
        <v/>
      </c>
      <c r="AS89" s="67" t="str">
        <f t="shared" si="141"/>
        <v/>
      </c>
      <c r="AT89" s="65"/>
      <c r="AU89" s="65"/>
      <c r="AV89" s="67" t="str">
        <f t="shared" si="142"/>
        <v/>
      </c>
      <c r="AW89" s="67" t="str">
        <f t="shared" si="143"/>
        <v/>
      </c>
      <c r="AX89" s="67" t="str">
        <f t="shared" si="144"/>
        <v/>
      </c>
      <c r="AY89" s="67" t="str">
        <f t="shared" si="145"/>
        <v/>
      </c>
      <c r="AZ89" s="67" t="str">
        <f t="shared" si="146"/>
        <v/>
      </c>
      <c r="BA89" s="65" t="str">
        <f t="shared" si="147"/>
        <v/>
      </c>
      <c r="BB89" s="65"/>
      <c r="BC89" s="66">
        <v>0</v>
      </c>
      <c r="BD89" s="65" t="str">
        <f t="shared" si="148"/>
        <v/>
      </c>
      <c r="BE89" s="66">
        <f t="shared" si="149"/>
        <v>0</v>
      </c>
      <c r="BF89" s="65">
        <f t="shared" si="150"/>
        <v>0</v>
      </c>
      <c r="BG89" s="65">
        <f t="shared" si="113"/>
        <v>0</v>
      </c>
      <c r="BH89" s="65">
        <f t="shared" si="114"/>
        <v>0</v>
      </c>
      <c r="BI89" s="65" t="str">
        <f t="shared" si="115"/>
        <v/>
      </c>
      <c r="BJ89" s="67" t="str">
        <f t="shared" si="151"/>
        <v/>
      </c>
      <c r="BK89" s="67" t="str">
        <f t="shared" si="152"/>
        <v/>
      </c>
      <c r="BL89" s="65"/>
      <c r="BM89" s="65"/>
      <c r="BN89" s="67" t="str">
        <f t="shared" si="153"/>
        <v/>
      </c>
      <c r="BO89" s="61">
        <f t="shared" si="116"/>
        <v>0</v>
      </c>
      <c r="BP89" s="61">
        <f t="shared" si="154"/>
        <v>1</v>
      </c>
      <c r="BQ89" s="61">
        <f t="shared" si="117"/>
        <v>0</v>
      </c>
      <c r="BR89" s="61">
        <f t="shared" si="118"/>
        <v>0</v>
      </c>
      <c r="BS89" s="61">
        <f t="shared" si="119"/>
        <v>0</v>
      </c>
      <c r="BT89" s="61">
        <f t="shared" si="120"/>
        <v>1</v>
      </c>
      <c r="BU89" s="47">
        <f t="shared" si="121"/>
        <v>0</v>
      </c>
      <c r="BV89" s="68">
        <f t="shared" si="122"/>
        <v>1</v>
      </c>
      <c r="BW89" s="47">
        <f t="shared" si="123"/>
        <v>0</v>
      </c>
      <c r="BX89" s="47">
        <f t="shared" si="124"/>
        <v>0</v>
      </c>
      <c r="BY89" s="36" t="str">
        <f t="shared" si="125"/>
        <v/>
      </c>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row>
    <row r="90" spans="1:101" s="63" customFormat="1" ht="15.75">
      <c r="A90" s="103">
        <v>5</v>
      </c>
      <c r="B90" s="236" t="str">
        <f>IF(ISNA(VLOOKUP(A90,Master!BE$60:BQ$107,3,FALSE)),"",VLOOKUP(A90,Master!BE$60:BQ$107,3,FALSE))</f>
        <v/>
      </c>
      <c r="C90" s="237" t="str">
        <f>IF(ISNA(VLOOKUP(A90,Master!BE$60:BQ$107,7,FALSE)),"",VLOOKUP(A90,Master!BE$60:BQ$107,7,FALSE))</f>
        <v/>
      </c>
      <c r="D90" s="240" t="str">
        <f>IF(ISNA(VLOOKUP(A90,Master!BE$60:BQ$107,8,FALSE)),"",VLOOKUP(A90,Master!BE$60:BQ$107,8,FALSE))</f>
        <v/>
      </c>
      <c r="E90" s="243" t="str">
        <f>IF(ISNA(VLOOKUP(A90,Master!BE$60:BQ$107,4,FALSE)),"",VLOOKUP(A90,Master!BE$60:BQ$107,4,FALSE))</f>
        <v/>
      </c>
      <c r="F90" s="112" t="str">
        <f>IF(ISNA(VLOOKUP(A90,Master!BE$60:BQ$107,5,FALSE)),"",VLOOKUP(A90,Master!BE$60:BQ$107,5,FALSE))</f>
        <v/>
      </c>
      <c r="G90" s="241" t="str">
        <f t="shared" si="126"/>
        <v/>
      </c>
      <c r="H90" s="241" t="str">
        <f t="shared" si="127"/>
        <v/>
      </c>
      <c r="I90" s="242" t="str">
        <f t="shared" si="128"/>
        <v/>
      </c>
      <c r="J90" s="241" t="str">
        <f t="shared" si="129"/>
        <v/>
      </c>
      <c r="K90" s="241" t="str">
        <f t="shared" si="130"/>
        <v/>
      </c>
      <c r="L90" s="241" t="str">
        <f t="shared" si="131"/>
        <v/>
      </c>
      <c r="M90" s="241" t="str">
        <f t="shared" si="132"/>
        <v/>
      </c>
      <c r="N90" s="141"/>
      <c r="O90" s="141"/>
      <c r="P90" s="141"/>
      <c r="Q90" s="141">
        <v>0</v>
      </c>
      <c r="R90" s="39"/>
      <c r="S90" s="70"/>
      <c r="T90" s="62"/>
      <c r="U90" s="62"/>
      <c r="V90" s="70"/>
      <c r="W90" s="62">
        <f>'[1]Data Entry'!BJ63</f>
        <v>0</v>
      </c>
      <c r="X90" s="66"/>
      <c r="Y90" s="66"/>
      <c r="Z90" s="66"/>
      <c r="AA90" s="66"/>
      <c r="AB90" s="66"/>
      <c r="AC90" s="66"/>
      <c r="AD90" s="67" t="str">
        <f t="shared" si="133"/>
        <v/>
      </c>
      <c r="AE90" s="67" t="str">
        <f t="shared" si="134"/>
        <v/>
      </c>
      <c r="AF90" s="67" t="str">
        <f t="shared" si="135"/>
        <v/>
      </c>
      <c r="AG90" s="67" t="str">
        <f t="shared" si="136"/>
        <v/>
      </c>
      <c r="AH90" s="67" t="str">
        <f t="shared" si="137"/>
        <v/>
      </c>
      <c r="AI90" s="65" t="str">
        <f t="shared" si="138"/>
        <v/>
      </c>
      <c r="AJ90" s="65">
        <v>0</v>
      </c>
      <c r="AK90" s="66">
        <v>0</v>
      </c>
      <c r="AL90" s="65" t="str">
        <f t="shared" si="139"/>
        <v/>
      </c>
      <c r="AM90" s="66">
        <f t="shared" si="107"/>
        <v>0</v>
      </c>
      <c r="AN90" s="65">
        <f t="shared" si="108"/>
        <v>0</v>
      </c>
      <c r="AO90" s="65">
        <f t="shared" si="109"/>
        <v>0</v>
      </c>
      <c r="AP90" s="65"/>
      <c r="AQ90" s="65">
        <f t="shared" si="110"/>
        <v>0</v>
      </c>
      <c r="AR90" s="67" t="str">
        <f t="shared" si="140"/>
        <v/>
      </c>
      <c r="AS90" s="67" t="str">
        <f t="shared" si="141"/>
        <v/>
      </c>
      <c r="AT90" s="65"/>
      <c r="AU90" s="65"/>
      <c r="AV90" s="67" t="str">
        <f t="shared" si="142"/>
        <v/>
      </c>
      <c r="AW90" s="67" t="str">
        <f t="shared" si="143"/>
        <v/>
      </c>
      <c r="AX90" s="67" t="str">
        <f t="shared" si="144"/>
        <v/>
      </c>
      <c r="AY90" s="67" t="str">
        <f t="shared" si="145"/>
        <v/>
      </c>
      <c r="AZ90" s="67" t="str">
        <f t="shared" si="146"/>
        <v/>
      </c>
      <c r="BA90" s="65" t="str">
        <f t="shared" si="147"/>
        <v/>
      </c>
      <c r="BB90" s="65"/>
      <c r="BC90" s="66">
        <v>0</v>
      </c>
      <c r="BD90" s="65" t="str">
        <f t="shared" si="148"/>
        <v/>
      </c>
      <c r="BE90" s="66">
        <f t="shared" si="149"/>
        <v>0</v>
      </c>
      <c r="BF90" s="65">
        <f t="shared" si="150"/>
        <v>0</v>
      </c>
      <c r="BG90" s="65">
        <f t="shared" si="113"/>
        <v>0</v>
      </c>
      <c r="BH90" s="65">
        <f t="shared" si="114"/>
        <v>0</v>
      </c>
      <c r="BI90" s="65" t="str">
        <f t="shared" si="115"/>
        <v/>
      </c>
      <c r="BJ90" s="67" t="str">
        <f t="shared" si="151"/>
        <v/>
      </c>
      <c r="BK90" s="67" t="str">
        <f t="shared" si="152"/>
        <v/>
      </c>
      <c r="BL90" s="65"/>
      <c r="BM90" s="65"/>
      <c r="BN90" s="67" t="str">
        <f t="shared" si="153"/>
        <v/>
      </c>
      <c r="BO90" s="61">
        <f t="shared" si="116"/>
        <v>0</v>
      </c>
      <c r="BP90" s="61">
        <f t="shared" si="154"/>
        <v>1</v>
      </c>
      <c r="BQ90" s="61">
        <f t="shared" si="117"/>
        <v>0</v>
      </c>
      <c r="BR90" s="61">
        <f t="shared" si="118"/>
        <v>0</v>
      </c>
      <c r="BS90" s="61">
        <f t="shared" si="119"/>
        <v>0</v>
      </c>
      <c r="BT90" s="61">
        <f t="shared" si="120"/>
        <v>1</v>
      </c>
      <c r="BU90" s="47">
        <f t="shared" si="121"/>
        <v>0</v>
      </c>
      <c r="BV90" s="68">
        <f t="shared" si="122"/>
        <v>1</v>
      </c>
      <c r="BW90" s="47">
        <f t="shared" si="123"/>
        <v>0</v>
      </c>
      <c r="BX90" s="47">
        <f t="shared" si="124"/>
        <v>0</v>
      </c>
      <c r="BY90" s="36" t="str">
        <f t="shared" si="125"/>
        <v/>
      </c>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row>
    <row r="91" spans="1:101" s="63" customFormat="1" ht="15.75">
      <c r="A91" s="103">
        <v>6</v>
      </c>
      <c r="B91" s="236" t="str">
        <f>IF(ISNA(VLOOKUP(A91,Master!BE$60:BQ$107,3,FALSE)),"",VLOOKUP(A91,Master!BE$60:BQ$107,3,FALSE))</f>
        <v/>
      </c>
      <c r="C91" s="237" t="str">
        <f>IF(ISNA(VLOOKUP(A91,Master!BE$60:BQ$107,7,FALSE)),"",VLOOKUP(A91,Master!BE$60:BQ$107,7,FALSE))</f>
        <v/>
      </c>
      <c r="D91" s="240" t="str">
        <f>IF(ISNA(VLOOKUP(A91,Master!BE$60:BQ$107,8,FALSE)),"",VLOOKUP(A91,Master!BE$60:BQ$107,8,FALSE))</f>
        <v/>
      </c>
      <c r="E91" s="243" t="str">
        <f>IF(ISNA(VLOOKUP(A91,Master!BE$60:BQ$107,4,FALSE)),"",VLOOKUP(A91,Master!BE$60:BQ$107,4,FALSE))</f>
        <v/>
      </c>
      <c r="F91" s="112" t="str">
        <f>IF(ISNA(VLOOKUP(A91,Master!BE$60:BQ$107,5,FALSE)),"",VLOOKUP(A91,Master!BE$60:BQ$107,5,FALSE))</f>
        <v/>
      </c>
      <c r="G91" s="241" t="str">
        <f t="shared" si="126"/>
        <v/>
      </c>
      <c r="H91" s="241" t="str">
        <f t="shared" si="127"/>
        <v/>
      </c>
      <c r="I91" s="242" t="str">
        <f t="shared" si="128"/>
        <v/>
      </c>
      <c r="J91" s="241" t="str">
        <f t="shared" si="129"/>
        <v/>
      </c>
      <c r="K91" s="241" t="str">
        <f t="shared" si="130"/>
        <v/>
      </c>
      <c r="L91" s="241" t="str">
        <f t="shared" si="131"/>
        <v/>
      </c>
      <c r="M91" s="241" t="str">
        <f t="shared" si="132"/>
        <v/>
      </c>
      <c r="N91" s="141"/>
      <c r="O91" s="141"/>
      <c r="P91" s="141"/>
      <c r="Q91" s="141">
        <v>0</v>
      </c>
      <c r="R91" s="39"/>
      <c r="S91" s="70"/>
      <c r="T91" s="62"/>
      <c r="U91" s="62"/>
      <c r="V91" s="70"/>
      <c r="W91" s="62">
        <f>'[1]Data Entry'!BJ64</f>
        <v>0</v>
      </c>
      <c r="X91" s="66"/>
      <c r="Y91" s="66"/>
      <c r="Z91" s="66"/>
      <c r="AA91" s="66"/>
      <c r="AB91" s="66"/>
      <c r="AC91" s="66"/>
      <c r="AD91" s="67" t="str">
        <f t="shared" si="133"/>
        <v/>
      </c>
      <c r="AE91" s="67" t="str">
        <f t="shared" si="134"/>
        <v/>
      </c>
      <c r="AF91" s="67" t="str">
        <f t="shared" si="135"/>
        <v/>
      </c>
      <c r="AG91" s="67" t="str">
        <f t="shared" si="136"/>
        <v/>
      </c>
      <c r="AH91" s="67" t="str">
        <f t="shared" si="137"/>
        <v/>
      </c>
      <c r="AI91" s="65" t="str">
        <f t="shared" si="138"/>
        <v/>
      </c>
      <c r="AJ91" s="65">
        <v>0</v>
      </c>
      <c r="AK91" s="66">
        <v>0</v>
      </c>
      <c r="AL91" s="65" t="str">
        <f t="shared" si="139"/>
        <v/>
      </c>
      <c r="AM91" s="66">
        <f t="shared" si="107"/>
        <v>0</v>
      </c>
      <c r="AN91" s="65">
        <f t="shared" si="108"/>
        <v>0</v>
      </c>
      <c r="AO91" s="65">
        <f t="shared" si="109"/>
        <v>0</v>
      </c>
      <c r="AP91" s="65"/>
      <c r="AQ91" s="65">
        <f t="shared" si="110"/>
        <v>0</v>
      </c>
      <c r="AR91" s="67" t="str">
        <f t="shared" si="140"/>
        <v/>
      </c>
      <c r="AS91" s="67" t="str">
        <f t="shared" si="141"/>
        <v/>
      </c>
      <c r="AT91" s="65"/>
      <c r="AU91" s="65"/>
      <c r="AV91" s="67" t="str">
        <f t="shared" si="142"/>
        <v/>
      </c>
      <c r="AW91" s="67" t="str">
        <f t="shared" si="143"/>
        <v/>
      </c>
      <c r="AX91" s="67" t="str">
        <f t="shared" si="144"/>
        <v/>
      </c>
      <c r="AY91" s="67" t="str">
        <f t="shared" si="145"/>
        <v/>
      </c>
      <c r="AZ91" s="67" t="str">
        <f t="shared" si="146"/>
        <v/>
      </c>
      <c r="BA91" s="65" t="str">
        <f t="shared" si="147"/>
        <v/>
      </c>
      <c r="BB91" s="65"/>
      <c r="BC91" s="66">
        <v>0</v>
      </c>
      <c r="BD91" s="65" t="str">
        <f t="shared" si="148"/>
        <v/>
      </c>
      <c r="BE91" s="66">
        <f t="shared" si="149"/>
        <v>0</v>
      </c>
      <c r="BF91" s="65">
        <f t="shared" si="150"/>
        <v>0</v>
      </c>
      <c r="BG91" s="65">
        <f t="shared" si="113"/>
        <v>0</v>
      </c>
      <c r="BH91" s="65">
        <f t="shared" si="114"/>
        <v>0</v>
      </c>
      <c r="BI91" s="65" t="str">
        <f t="shared" si="115"/>
        <v/>
      </c>
      <c r="BJ91" s="67" t="str">
        <f t="shared" si="151"/>
        <v/>
      </c>
      <c r="BK91" s="67" t="str">
        <f t="shared" si="152"/>
        <v/>
      </c>
      <c r="BL91" s="65"/>
      <c r="BM91" s="65"/>
      <c r="BN91" s="67" t="str">
        <f t="shared" si="153"/>
        <v/>
      </c>
      <c r="BO91" s="61">
        <f t="shared" si="116"/>
        <v>0</v>
      </c>
      <c r="BP91" s="61">
        <f t="shared" si="154"/>
        <v>1</v>
      </c>
      <c r="BQ91" s="61">
        <f t="shared" si="117"/>
        <v>0</v>
      </c>
      <c r="BR91" s="61">
        <f t="shared" si="118"/>
        <v>0</v>
      </c>
      <c r="BS91" s="61">
        <f t="shared" si="119"/>
        <v>0</v>
      </c>
      <c r="BT91" s="61">
        <f t="shared" si="120"/>
        <v>1</v>
      </c>
      <c r="BU91" s="47">
        <f t="shared" si="121"/>
        <v>0</v>
      </c>
      <c r="BV91" s="68">
        <f t="shared" si="122"/>
        <v>1</v>
      </c>
      <c r="BW91" s="47">
        <f t="shared" si="123"/>
        <v>0</v>
      </c>
      <c r="BX91" s="47">
        <f t="shared" si="124"/>
        <v>0</v>
      </c>
      <c r="BY91" s="36" t="str">
        <f t="shared" si="125"/>
        <v/>
      </c>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row>
    <row r="92" spans="1:101" s="63" customFormat="1" ht="15.75">
      <c r="A92" s="103">
        <v>7</v>
      </c>
      <c r="B92" s="236" t="str">
        <f>IF(ISNA(VLOOKUP(A92,Master!BE$60:BQ$107,3,FALSE)),"",VLOOKUP(A92,Master!BE$60:BQ$107,3,FALSE))</f>
        <v/>
      </c>
      <c r="C92" s="237" t="str">
        <f>IF(ISNA(VLOOKUP(A92,Master!BE$60:BQ$107,7,FALSE)),"",VLOOKUP(A92,Master!BE$60:BQ$107,7,FALSE))</f>
        <v/>
      </c>
      <c r="D92" s="240" t="str">
        <f>IF(ISNA(VLOOKUP(A92,Master!BE$60:BQ$107,8,FALSE)),"",VLOOKUP(A92,Master!BE$60:BQ$107,8,FALSE))</f>
        <v/>
      </c>
      <c r="E92" s="243" t="str">
        <f>IF(ISNA(VLOOKUP(A92,Master!BE$60:BQ$107,4,FALSE)),"",VLOOKUP(A92,Master!BE$60:BQ$107,4,FALSE))</f>
        <v/>
      </c>
      <c r="F92" s="112" t="str">
        <f>IF(ISNA(VLOOKUP(A92,Master!BE$60:BQ$107,5,FALSE)),"",VLOOKUP(A92,Master!BE$60:BQ$107,5,FALSE))</f>
        <v/>
      </c>
      <c r="G92" s="241" t="str">
        <f t="shared" si="126"/>
        <v/>
      </c>
      <c r="H92" s="241" t="str">
        <f t="shared" si="127"/>
        <v/>
      </c>
      <c r="I92" s="242" t="str">
        <f t="shared" si="128"/>
        <v/>
      </c>
      <c r="J92" s="241" t="str">
        <f t="shared" si="129"/>
        <v/>
      </c>
      <c r="K92" s="241" t="str">
        <f t="shared" si="130"/>
        <v/>
      </c>
      <c r="L92" s="241" t="str">
        <f t="shared" si="131"/>
        <v/>
      </c>
      <c r="M92" s="241" t="str">
        <f t="shared" si="132"/>
        <v/>
      </c>
      <c r="N92" s="141"/>
      <c r="O92" s="141"/>
      <c r="P92" s="141"/>
      <c r="Q92" s="141">
        <v>0</v>
      </c>
      <c r="R92" s="39"/>
      <c r="S92" s="70"/>
      <c r="T92" s="62"/>
      <c r="U92" s="62"/>
      <c r="V92" s="70"/>
      <c r="W92" s="62">
        <f>'[1]Data Entry'!BJ65</f>
        <v>0</v>
      </c>
      <c r="X92" s="66"/>
      <c r="Y92" s="66"/>
      <c r="Z92" s="66"/>
      <c r="AA92" s="66"/>
      <c r="AB92" s="66"/>
      <c r="AC92" s="66"/>
      <c r="AD92" s="67" t="str">
        <f t="shared" si="133"/>
        <v/>
      </c>
      <c r="AE92" s="67" t="str">
        <f t="shared" si="134"/>
        <v/>
      </c>
      <c r="AF92" s="67" t="str">
        <f t="shared" si="135"/>
        <v/>
      </c>
      <c r="AG92" s="67" t="str">
        <f t="shared" si="136"/>
        <v/>
      </c>
      <c r="AH92" s="67" t="str">
        <f t="shared" si="137"/>
        <v/>
      </c>
      <c r="AI92" s="65" t="str">
        <f t="shared" si="138"/>
        <v/>
      </c>
      <c r="AJ92" s="65">
        <v>0</v>
      </c>
      <c r="AK92" s="66">
        <v>0</v>
      </c>
      <c r="AL92" s="65" t="str">
        <f t="shared" si="139"/>
        <v/>
      </c>
      <c r="AM92" s="66">
        <f t="shared" si="107"/>
        <v>0</v>
      </c>
      <c r="AN92" s="65">
        <f t="shared" si="108"/>
        <v>0</v>
      </c>
      <c r="AO92" s="65">
        <f t="shared" si="109"/>
        <v>0</v>
      </c>
      <c r="AP92" s="65"/>
      <c r="AQ92" s="65">
        <f t="shared" si="110"/>
        <v>0</v>
      </c>
      <c r="AR92" s="67" t="str">
        <f t="shared" si="140"/>
        <v/>
      </c>
      <c r="AS92" s="67" t="str">
        <f t="shared" si="141"/>
        <v/>
      </c>
      <c r="AT92" s="65"/>
      <c r="AU92" s="65"/>
      <c r="AV92" s="67" t="str">
        <f t="shared" si="142"/>
        <v/>
      </c>
      <c r="AW92" s="67" t="str">
        <f t="shared" si="143"/>
        <v/>
      </c>
      <c r="AX92" s="67" t="str">
        <f t="shared" si="144"/>
        <v/>
      </c>
      <c r="AY92" s="67" t="str">
        <f t="shared" si="145"/>
        <v/>
      </c>
      <c r="AZ92" s="67" t="str">
        <f t="shared" si="146"/>
        <v/>
      </c>
      <c r="BA92" s="65" t="str">
        <f t="shared" si="147"/>
        <v/>
      </c>
      <c r="BB92" s="65"/>
      <c r="BC92" s="66">
        <v>0</v>
      </c>
      <c r="BD92" s="65" t="str">
        <f t="shared" si="148"/>
        <v/>
      </c>
      <c r="BE92" s="66">
        <f t="shared" si="149"/>
        <v>0</v>
      </c>
      <c r="BF92" s="65">
        <f t="shared" si="150"/>
        <v>0</v>
      </c>
      <c r="BG92" s="65">
        <f t="shared" si="113"/>
        <v>0</v>
      </c>
      <c r="BH92" s="65">
        <f t="shared" si="114"/>
        <v>0</v>
      </c>
      <c r="BI92" s="65" t="str">
        <f t="shared" si="115"/>
        <v/>
      </c>
      <c r="BJ92" s="67" t="str">
        <f t="shared" si="151"/>
        <v/>
      </c>
      <c r="BK92" s="67" t="str">
        <f t="shared" si="152"/>
        <v/>
      </c>
      <c r="BL92" s="65"/>
      <c r="BM92" s="65"/>
      <c r="BN92" s="67" t="str">
        <f t="shared" si="153"/>
        <v/>
      </c>
      <c r="BO92" s="61">
        <f t="shared" si="116"/>
        <v>0</v>
      </c>
      <c r="BP92" s="61">
        <f t="shared" si="154"/>
        <v>1</v>
      </c>
      <c r="BQ92" s="61">
        <f t="shared" si="117"/>
        <v>0</v>
      </c>
      <c r="BR92" s="61">
        <f t="shared" si="118"/>
        <v>0</v>
      </c>
      <c r="BS92" s="61">
        <f t="shared" si="119"/>
        <v>0</v>
      </c>
      <c r="BT92" s="61">
        <f t="shared" si="120"/>
        <v>1</v>
      </c>
      <c r="BU92" s="47">
        <f t="shared" si="121"/>
        <v>0</v>
      </c>
      <c r="BV92" s="68">
        <f t="shared" si="122"/>
        <v>1</v>
      </c>
      <c r="BW92" s="47">
        <f t="shared" si="123"/>
        <v>0</v>
      </c>
      <c r="BX92" s="47">
        <f t="shared" si="124"/>
        <v>0</v>
      </c>
      <c r="BY92" s="36" t="str">
        <f t="shared" si="125"/>
        <v/>
      </c>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row>
    <row r="93" spans="1:101" s="63" customFormat="1" ht="15.75">
      <c r="A93" s="103">
        <v>8</v>
      </c>
      <c r="B93" s="236" t="str">
        <f>IF(ISNA(VLOOKUP(A93,Master!BE$60:BQ$107,3,FALSE)),"",VLOOKUP(A93,Master!BE$60:BQ$107,3,FALSE))</f>
        <v/>
      </c>
      <c r="C93" s="237" t="str">
        <f>IF(ISNA(VLOOKUP(A93,Master!BE$60:BQ$107,7,FALSE)),"",VLOOKUP(A93,Master!BE$60:BQ$107,7,FALSE))</f>
        <v/>
      </c>
      <c r="D93" s="240" t="str">
        <f>IF(ISNA(VLOOKUP(A93,Master!BE$60:BQ$107,8,FALSE)),"",VLOOKUP(A93,Master!BE$60:BQ$107,8,FALSE))</f>
        <v/>
      </c>
      <c r="E93" s="243" t="str">
        <f>IF(ISNA(VLOOKUP(A93,Master!BE$60:BQ$107,4,FALSE)),"",VLOOKUP(A93,Master!BE$60:BQ$107,4,FALSE))</f>
        <v/>
      </c>
      <c r="F93" s="112" t="str">
        <f>IF(ISNA(VLOOKUP(A93,Master!BE$60:BQ$107,5,FALSE)),"",VLOOKUP(A93,Master!BE$60:BQ$107,5,FALSE))</f>
        <v/>
      </c>
      <c r="G93" s="241" t="str">
        <f t="shared" si="126"/>
        <v/>
      </c>
      <c r="H93" s="241" t="str">
        <f t="shared" si="127"/>
        <v/>
      </c>
      <c r="I93" s="242" t="str">
        <f t="shared" si="128"/>
        <v/>
      </c>
      <c r="J93" s="241" t="str">
        <f t="shared" si="129"/>
        <v/>
      </c>
      <c r="K93" s="241" t="str">
        <f t="shared" si="130"/>
        <v/>
      </c>
      <c r="L93" s="241" t="str">
        <f t="shared" si="131"/>
        <v/>
      </c>
      <c r="M93" s="241" t="str">
        <f t="shared" si="132"/>
        <v/>
      </c>
      <c r="N93" s="141"/>
      <c r="O93" s="141"/>
      <c r="P93" s="141"/>
      <c r="Q93" s="141">
        <v>0</v>
      </c>
      <c r="R93" s="39"/>
      <c r="S93" s="70"/>
      <c r="T93" s="62"/>
      <c r="U93" s="62"/>
      <c r="V93" s="70"/>
      <c r="W93" s="62">
        <f>'[1]Data Entry'!BJ66</f>
        <v>0</v>
      </c>
      <c r="X93" s="66"/>
      <c r="Y93" s="66"/>
      <c r="Z93" s="66"/>
      <c r="AA93" s="66"/>
      <c r="AB93" s="66"/>
      <c r="AC93" s="66"/>
      <c r="AD93" s="67" t="str">
        <f t="shared" si="133"/>
        <v/>
      </c>
      <c r="AE93" s="67" t="str">
        <f t="shared" si="134"/>
        <v/>
      </c>
      <c r="AF93" s="67" t="str">
        <f t="shared" si="135"/>
        <v/>
      </c>
      <c r="AG93" s="67" t="str">
        <f t="shared" si="136"/>
        <v/>
      </c>
      <c r="AH93" s="67" t="str">
        <f t="shared" si="137"/>
        <v/>
      </c>
      <c r="AI93" s="65" t="str">
        <f t="shared" si="138"/>
        <v/>
      </c>
      <c r="AJ93" s="65">
        <v>0</v>
      </c>
      <c r="AK93" s="66">
        <v>0</v>
      </c>
      <c r="AL93" s="65" t="str">
        <f t="shared" si="139"/>
        <v/>
      </c>
      <c r="AM93" s="66">
        <f t="shared" si="107"/>
        <v>0</v>
      </c>
      <c r="AN93" s="65">
        <f t="shared" si="108"/>
        <v>0</v>
      </c>
      <c r="AO93" s="65">
        <f t="shared" si="109"/>
        <v>0</v>
      </c>
      <c r="AP93" s="65"/>
      <c r="AQ93" s="65">
        <f t="shared" si="110"/>
        <v>0</v>
      </c>
      <c r="AR93" s="67" t="str">
        <f t="shared" si="140"/>
        <v/>
      </c>
      <c r="AS93" s="67" t="str">
        <f t="shared" si="141"/>
        <v/>
      </c>
      <c r="AT93" s="65"/>
      <c r="AU93" s="65"/>
      <c r="AV93" s="67" t="str">
        <f t="shared" si="142"/>
        <v/>
      </c>
      <c r="AW93" s="67" t="str">
        <f t="shared" si="143"/>
        <v/>
      </c>
      <c r="AX93" s="67" t="str">
        <f t="shared" si="144"/>
        <v/>
      </c>
      <c r="AY93" s="67" t="str">
        <f t="shared" si="145"/>
        <v/>
      </c>
      <c r="AZ93" s="67" t="str">
        <f t="shared" si="146"/>
        <v/>
      </c>
      <c r="BA93" s="65" t="str">
        <f t="shared" si="147"/>
        <v/>
      </c>
      <c r="BB93" s="65"/>
      <c r="BC93" s="66">
        <v>0</v>
      </c>
      <c r="BD93" s="65" t="str">
        <f t="shared" si="148"/>
        <v/>
      </c>
      <c r="BE93" s="66">
        <f t="shared" si="149"/>
        <v>0</v>
      </c>
      <c r="BF93" s="65">
        <f t="shared" si="150"/>
        <v>0</v>
      </c>
      <c r="BG93" s="65">
        <f t="shared" si="113"/>
        <v>0</v>
      </c>
      <c r="BH93" s="65">
        <f t="shared" si="114"/>
        <v>0</v>
      </c>
      <c r="BI93" s="65" t="str">
        <f t="shared" si="115"/>
        <v/>
      </c>
      <c r="BJ93" s="67" t="str">
        <f t="shared" si="151"/>
        <v/>
      </c>
      <c r="BK93" s="67" t="str">
        <f t="shared" si="152"/>
        <v/>
      </c>
      <c r="BL93" s="65"/>
      <c r="BM93" s="65"/>
      <c r="BN93" s="67" t="str">
        <f t="shared" si="153"/>
        <v/>
      </c>
      <c r="BO93" s="61">
        <f t="shared" si="116"/>
        <v>0</v>
      </c>
      <c r="BP93" s="61">
        <f t="shared" si="154"/>
        <v>1</v>
      </c>
      <c r="BQ93" s="61">
        <f t="shared" si="117"/>
        <v>0</v>
      </c>
      <c r="BR93" s="61">
        <f t="shared" si="118"/>
        <v>0</v>
      </c>
      <c r="BS93" s="61">
        <f t="shared" si="119"/>
        <v>0</v>
      </c>
      <c r="BT93" s="61">
        <f t="shared" si="120"/>
        <v>1</v>
      </c>
      <c r="BU93" s="47">
        <f t="shared" si="121"/>
        <v>0</v>
      </c>
      <c r="BV93" s="68">
        <f t="shared" si="122"/>
        <v>1</v>
      </c>
      <c r="BW93" s="47">
        <f t="shared" si="123"/>
        <v>0</v>
      </c>
      <c r="BX93" s="47">
        <f t="shared" si="124"/>
        <v>0</v>
      </c>
      <c r="BY93" s="36" t="str">
        <f t="shared" si="125"/>
        <v/>
      </c>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row>
    <row r="94" spans="1:101" s="63" customFormat="1" ht="23.25" customHeight="1">
      <c r="A94" s="356"/>
      <c r="B94" s="334"/>
      <c r="C94" s="334"/>
      <c r="D94" s="244"/>
      <c r="E94" s="105" t="s">
        <v>155</v>
      </c>
      <c r="F94" s="107"/>
      <c r="G94" s="107"/>
      <c r="H94" s="143">
        <f>SUM(H86:H93)</f>
        <v>0</v>
      </c>
      <c r="I94" s="143"/>
      <c r="J94" s="143">
        <f t="shared" ref="J94:L94" si="155">SUM(J86:J93)</f>
        <v>0</v>
      </c>
      <c r="K94" s="143">
        <f t="shared" si="155"/>
        <v>0</v>
      </c>
      <c r="L94" s="143">
        <f t="shared" si="155"/>
        <v>0</v>
      </c>
      <c r="M94" s="109"/>
      <c r="N94" s="139"/>
      <c r="O94" s="139"/>
      <c r="P94" s="139"/>
      <c r="Q94" s="139"/>
      <c r="R94" s="39"/>
      <c r="S94" s="70"/>
      <c r="T94" s="65"/>
      <c r="U94" s="65"/>
      <c r="V94" s="70"/>
      <c r="W94" s="65"/>
      <c r="X94" s="65"/>
      <c r="Y94" s="65"/>
      <c r="Z94" s="65"/>
      <c r="AA94" s="65"/>
      <c r="AB94" s="65"/>
      <c r="AC94" s="65"/>
      <c r="AD94" s="67"/>
      <c r="AE94" s="67"/>
      <c r="AF94" s="67"/>
      <c r="AG94" s="67"/>
      <c r="AH94" s="67"/>
      <c r="AI94" s="65"/>
      <c r="AJ94" s="65"/>
      <c r="AK94" s="65"/>
      <c r="AL94" s="65"/>
      <c r="AM94" s="65"/>
      <c r="AN94" s="65"/>
      <c r="AO94" s="65"/>
      <c r="AP94" s="65"/>
      <c r="AQ94" s="65"/>
      <c r="AR94" s="67"/>
      <c r="AS94" s="67"/>
      <c r="AT94" s="65"/>
      <c r="AU94" s="65"/>
      <c r="AV94" s="67"/>
      <c r="AW94" s="67"/>
      <c r="AX94" s="67"/>
      <c r="AY94" s="67"/>
      <c r="AZ94" s="67"/>
      <c r="BA94" s="65"/>
      <c r="BB94" s="65"/>
      <c r="BC94" s="65"/>
      <c r="BD94" s="65"/>
      <c r="BE94" s="66"/>
      <c r="BF94" s="65"/>
      <c r="BG94" s="65"/>
      <c r="BH94" s="65"/>
      <c r="BI94" s="65"/>
      <c r="BJ94" s="67"/>
      <c r="BK94" s="67"/>
      <c r="BL94" s="65"/>
      <c r="BM94" s="65"/>
      <c r="BN94" s="67"/>
      <c r="BO94" s="61"/>
      <c r="BP94" s="61"/>
      <c r="BQ94" s="61"/>
      <c r="BR94" s="61"/>
      <c r="BS94" s="61"/>
      <c r="BT94" s="61"/>
      <c r="BU94" s="47"/>
      <c r="BV94" s="47"/>
      <c r="BW94" s="47"/>
      <c r="BX94" s="47"/>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row>
    <row r="95" spans="1:101" s="63" customFormat="1" ht="21" customHeight="1">
      <c r="A95" s="629" t="s">
        <v>156</v>
      </c>
      <c r="B95" s="630"/>
      <c r="C95" s="630"/>
      <c r="D95" s="630"/>
      <c r="E95" s="630"/>
      <c r="F95" s="630"/>
      <c r="G95" s="630"/>
      <c r="H95" s="630"/>
      <c r="I95" s="630"/>
      <c r="J95" s="630"/>
      <c r="K95" s="630"/>
      <c r="L95" s="630"/>
      <c r="M95" s="631"/>
      <c r="N95" s="139"/>
      <c r="O95" s="139"/>
      <c r="P95" s="139"/>
      <c r="Q95" s="139"/>
      <c r="R95" s="39"/>
      <c r="S95" s="70"/>
      <c r="T95" s="65"/>
      <c r="U95" s="65"/>
      <c r="V95" s="70"/>
      <c r="W95" s="65"/>
      <c r="X95" s="65"/>
      <c r="Y95" s="65"/>
      <c r="Z95" s="65"/>
      <c r="AA95" s="65"/>
      <c r="AB95" s="65"/>
      <c r="AC95" s="65"/>
      <c r="AD95" s="67"/>
      <c r="AE95" s="67"/>
      <c r="AF95" s="67"/>
      <c r="AG95" s="67"/>
      <c r="AH95" s="67"/>
      <c r="AI95" s="65"/>
      <c r="AJ95" s="65"/>
      <c r="AK95" s="65"/>
      <c r="AL95" s="65"/>
      <c r="AM95" s="65"/>
      <c r="AN95" s="65"/>
      <c r="AO95" s="65"/>
      <c r="AP95" s="65"/>
      <c r="AQ95" s="65"/>
      <c r="AR95" s="67"/>
      <c r="AS95" s="67"/>
      <c r="AT95" s="65"/>
      <c r="AU95" s="65"/>
      <c r="AV95" s="67"/>
      <c r="AW95" s="67"/>
      <c r="AX95" s="67"/>
      <c r="AY95" s="67"/>
      <c r="AZ95" s="67"/>
      <c r="BA95" s="65"/>
      <c r="BB95" s="65"/>
      <c r="BC95" s="65"/>
      <c r="BD95" s="65"/>
      <c r="BE95" s="66"/>
      <c r="BF95" s="65"/>
      <c r="BG95" s="65"/>
      <c r="BH95" s="65"/>
      <c r="BI95" s="65"/>
      <c r="BJ95" s="67"/>
      <c r="BK95" s="67"/>
      <c r="BL95" s="65"/>
      <c r="BM95" s="65"/>
      <c r="BN95" s="67"/>
      <c r="BO95" s="61"/>
      <c r="BP95" s="61"/>
      <c r="BQ95" s="61"/>
      <c r="BR95" s="61"/>
      <c r="BS95" s="61"/>
      <c r="BT95" s="61"/>
      <c r="BU95" s="47"/>
      <c r="BV95" s="47"/>
      <c r="BW95" s="47"/>
      <c r="BX95" s="47"/>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row>
    <row r="96" spans="1:101" s="63" customFormat="1" ht="15.75">
      <c r="A96" s="103">
        <v>1</v>
      </c>
      <c r="B96" s="236" t="str">
        <f>IF(ISNA(VLOOKUP(A96,Master!BR$60:CD$107,3,FALSE)),"",VLOOKUP(A96,Master!BR$60:CD$107,3,FALSE))</f>
        <v/>
      </c>
      <c r="C96" s="237" t="str">
        <f>IF(ISNA(VLOOKUP(A96,Master!BR$60:CD$107,7,FALSE)),"",VLOOKUP(A96,Master!BR$60:CD$107,7,FALSE))</f>
        <v/>
      </c>
      <c r="D96" s="240" t="str">
        <f>IF(ISNA(VLOOKUP(A96,Master!BR$60:CD$107,8,FALSE)),"",VLOOKUP(A96,Master!BR$60:CD$107,8,FALSE))</f>
        <v/>
      </c>
      <c r="E96" s="239" t="str">
        <f>IF(ISNA(VLOOKUP(A96,Master!BR$60:CD$107,4,FALSE)),"",VLOOKUP(A96,Master!BR$60:CD$107,4,FALSE))</f>
        <v/>
      </c>
      <c r="F96" s="112" t="str">
        <f>IF(ISNA(VLOOKUP(A96,Master!BR$60:CD$107,5,FALSE)),"",VLOOKUP(A96,Master!BR$60:CD$107,5,FALSE))</f>
        <v/>
      </c>
      <c r="G96" s="241" t="str">
        <f>IF(ISNA(VLOOKUP(A96,Master!BR$60:CD$107,6,FALSE)),"",VLOOKUP(A96,Master!BR$60:CD$107,6,FALSE))</f>
        <v/>
      </c>
      <c r="H96" s="241" t="str">
        <f>IF(AND(F96=""),"",G96*12)</f>
        <v/>
      </c>
      <c r="I96" s="240" t="str">
        <f>IF(AND(F96=""),"","Not Applicable")</f>
        <v/>
      </c>
      <c r="J96" s="241" t="str">
        <f>IF(AND(F96=""),"","0")</f>
        <v/>
      </c>
      <c r="K96" s="241" t="str">
        <f>IF(AND(F96=""),"",H96+J96)</f>
        <v/>
      </c>
      <c r="L96" s="241" t="str">
        <f>IF(AND(F96=""),"",K96)</f>
        <v/>
      </c>
      <c r="M96" s="235" t="str">
        <f>IF(AND(F96=""),"","FIX PAY")</f>
        <v/>
      </c>
      <c r="N96" s="141"/>
      <c r="O96" s="141"/>
      <c r="P96" s="141"/>
      <c r="Q96" s="141">
        <v>0</v>
      </c>
      <c r="R96" s="39"/>
      <c r="S96" s="70"/>
      <c r="T96" s="62"/>
      <c r="U96" s="62"/>
      <c r="V96" s="70"/>
      <c r="W96" s="62">
        <f>'[1]Data Entry'!CP100</f>
        <v>0</v>
      </c>
      <c r="X96" s="66"/>
      <c r="Y96" s="66"/>
      <c r="Z96" s="66"/>
      <c r="AA96" s="66"/>
      <c r="AB96" s="66"/>
      <c r="AC96" s="66"/>
      <c r="AD96" s="67" t="str">
        <f t="shared" si="133"/>
        <v/>
      </c>
      <c r="AE96" s="67" t="str">
        <f t="shared" si="134"/>
        <v/>
      </c>
      <c r="AF96" s="67" t="str">
        <f t="shared" si="135"/>
        <v/>
      </c>
      <c r="AG96" s="67" t="str">
        <f t="shared" si="136"/>
        <v/>
      </c>
      <c r="AH96" s="67" t="str">
        <f t="shared" si="137"/>
        <v/>
      </c>
      <c r="AI96" s="65" t="str">
        <f t="shared" si="138"/>
        <v/>
      </c>
      <c r="AJ96" s="65">
        <v>0</v>
      </c>
      <c r="AK96" s="66">
        <v>0</v>
      </c>
      <c r="AL96" s="65" t="str">
        <f t="shared" si="139"/>
        <v/>
      </c>
      <c r="AM96" s="66">
        <f t="shared" ref="AM96:AM104" si="156">$E$79*BP96*BS96*(IF(G96&lt;=0,0,1))*(IF(F96&lt;=4800,1,0))</f>
        <v>0</v>
      </c>
      <c r="AN96" s="65">
        <f t="shared" si="108"/>
        <v>0</v>
      </c>
      <c r="AO96" s="65">
        <f t="shared" ref="AO96:AO104" si="157">IF(E96="CLERK GRADE I",1,IF(E96="CLERK GRADE II",1,0))*75*12*BS96*(IF(G96&lt;=0,0,1))*BT96</f>
        <v>0</v>
      </c>
      <c r="AP96" s="65"/>
      <c r="AQ96" s="65">
        <f t="shared" ref="AQ96:AQ104" si="158">(IF(E96="LAB BOY",150,IF(E96="JAMADAR",150,IF(E96="PEON",150,0))))*12*BS96*(IF(G96&lt;=0,0,1))</f>
        <v>0</v>
      </c>
      <c r="AR96" s="67" t="str">
        <f t="shared" si="140"/>
        <v/>
      </c>
      <c r="AS96" s="67" t="str">
        <f t="shared" si="141"/>
        <v/>
      </c>
      <c r="AT96" s="65"/>
      <c r="AU96" s="65"/>
      <c r="AV96" s="67" t="str">
        <f t="shared" si="142"/>
        <v/>
      </c>
      <c r="AW96" s="67" t="str">
        <f t="shared" si="143"/>
        <v/>
      </c>
      <c r="AX96" s="67" t="str">
        <f t="shared" si="144"/>
        <v/>
      </c>
      <c r="AY96" s="67" t="str">
        <f t="shared" si="145"/>
        <v/>
      </c>
      <c r="AZ96" s="67" t="str">
        <f t="shared" si="146"/>
        <v/>
      </c>
      <c r="BA96" s="65" t="str">
        <f t="shared" si="147"/>
        <v/>
      </c>
      <c r="BB96" s="65"/>
      <c r="BC96" s="66">
        <v>0</v>
      </c>
      <c r="BD96" s="65" t="str">
        <f t="shared" si="148"/>
        <v/>
      </c>
      <c r="BE96" s="66">
        <f t="shared" si="149"/>
        <v>0</v>
      </c>
      <c r="BF96" s="65">
        <f t="shared" si="150"/>
        <v>0</v>
      </c>
      <c r="BG96" s="65">
        <f t="shared" ref="BG96:BG104" si="159">IF(E96="CLERK GRADE I",1,IF(E96="CLERK GRADE II",1,0))*75*12*BS96*(IF(G96&lt;=0,0,1))*BT96</f>
        <v>0</v>
      </c>
      <c r="BH96" s="65">
        <f t="shared" ref="BH96:BH104" si="160">IF(AND(E96=""),0,(IF(E96="ASSISTANT",12,IF(E96="CLERK GRADE I",12,IF(E96="CLERK GRADE II",12,IF(E96="FIELDMAN &amp; FIELD REC",12,IF(E96="LAB BOY",12,IF(E96="JAMADAR",12,IF(E96="PEON",12,10))))))))*(MINA(ROUND(AD96*6%,0),600))*(IF($S96="yes",1,)))</f>
        <v>0</v>
      </c>
      <c r="BI96" s="65" t="str">
        <f t="shared" ref="BI96:BI104" si="161">IF(AND(G96=""),"",(IF(E96="LAB BOY",150,IF(E96="JAMADAR",150,IF(E96="PEON",150,0))))*12*BS96*(IF(G96&lt;=0,0,1)))</f>
        <v/>
      </c>
      <c r="BJ96" s="67" t="str">
        <f t="shared" si="151"/>
        <v/>
      </c>
      <c r="BK96" s="67" t="str">
        <f t="shared" si="152"/>
        <v/>
      </c>
      <c r="BL96" s="65"/>
      <c r="BM96" s="65"/>
      <c r="BN96" s="67" t="str">
        <f t="shared" si="153"/>
        <v/>
      </c>
      <c r="BO96" s="61">
        <f t="shared" ref="BO96:BO104" si="162">(IF(E96="PRINCIPAL",1,IF(E96="H M",1,IF(E96="AGRICULTURE INST",1,IF(E96="TEACHER-1ST",1,IF(E96="PTI  I  (13)",1,IF(E96="AGRICULTURE TEACH",1,IF(E96="INSTRUCTOR",1,0))))))))+(IF(E96="JR TEACHER",1,IF(E96="LIBRARIAN I",1,0)))*(IF(M96="FIX PAY",0,1))</f>
        <v>0</v>
      </c>
      <c r="BP96" s="61">
        <f t="shared" ref="BP96:BP104" si="163">IF(BO96&lt;=0,1,0)*(IF(M96="FIX PAY",0,1))</f>
        <v>1</v>
      </c>
      <c r="BQ96" s="61">
        <f t="shared" ref="BQ96:BQ104" si="164">(IF(E96="PRINCIPAL (16)",1,IF(E96="V P (14)",1,IF(E96="H M (14)",1,IF(E96="AGRICULTURE INST (13)",1,IF(E96="TEACHER-1ST (13)",1,IF(E96="PTI  I  (13)",1,IF(E96="AGRICULTURE TEACH (13)",1,IF(E96="INSTRUCTOR (13)",1,0))))))))+(IF(E96="JR TEACHER (13)",1,IF(E96="LIBRARIAN I (13)",1,0))))*(IF(M96="FIX PAY",1,0))</f>
        <v>0</v>
      </c>
      <c r="BR96" s="61">
        <f t="shared" ref="BR96:BR104" si="165">IF(BQ96&lt;=0,1,0)*(IF(M96="FIX PAY",1,0))</f>
        <v>0</v>
      </c>
      <c r="BS96" s="61">
        <f t="shared" si="119"/>
        <v>0</v>
      </c>
      <c r="BT96" s="61">
        <f t="shared" ref="BT96:BT104" si="166">IF(V96="No",0,1)</f>
        <v>1</v>
      </c>
      <c r="BU96" s="47">
        <f t="shared" ref="BU96:BU104" si="167">IF((ROUND((SUMPRODUCT(MID(0&amp;C96,LARGE(INDEX(ISNUMBER(--MID(C96,ROW($1:$25),1))* ROW($1:$25),0),ROW($1:$25))+1,1)*10^ROW($1:$25)/10)),-8)/100000000)&gt;=2004,1,0)</f>
        <v>0</v>
      </c>
      <c r="BV96" s="68">
        <f t="shared" ref="BV96:BV104" si="168">IF(G96&lt;=0,0,1)</f>
        <v>1</v>
      </c>
      <c r="BW96" s="47">
        <f t="shared" si="123"/>
        <v>0</v>
      </c>
      <c r="BX96" s="47">
        <f t="shared" si="124"/>
        <v>0</v>
      </c>
      <c r="BY96" s="36" t="str">
        <f t="shared" ref="BY96:BY104" si="169">IF(AND(C96=""),"",IF(AND(C96&lt;=0),"",IF((ROUND((SUMPRODUCT(MID(0&amp;C96,LARGE(INDEX(ISNUMBER(--MID(C96,ROW($1:$71),1))* ROW($1:$71),0),ROW($1:$71))+1,1)*10^ROW($1:$71)/10)),-8)/100000000)&lt;2004,1,0)))</f>
        <v/>
      </c>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row>
    <row r="97" spans="1:101" s="63" customFormat="1" ht="15.75">
      <c r="A97" s="103">
        <v>2</v>
      </c>
      <c r="B97" s="236" t="str">
        <f>IF(ISNA(VLOOKUP(A97,Master!BR$60:CD$107,3,FALSE)),"",VLOOKUP(A97,Master!BR$60:CD$107,3,FALSE))</f>
        <v/>
      </c>
      <c r="C97" s="237" t="str">
        <f>IF(ISNA(VLOOKUP(A97,Master!BR$60:CD$107,7,FALSE)),"",VLOOKUP(A97,Master!BR$60:CD$107,7,FALSE))</f>
        <v/>
      </c>
      <c r="D97" s="240" t="str">
        <f>IF(ISNA(VLOOKUP(A97,Master!BR$60:CD$107,8,FALSE)),"",VLOOKUP(A97,Master!BR$60:CD$107,8,FALSE))</f>
        <v/>
      </c>
      <c r="E97" s="239" t="str">
        <f>IF(ISNA(VLOOKUP(A97,Master!BR$60:CD$107,4,FALSE)),"",VLOOKUP(A97,Master!BR$60:CD$107,4,FALSE))</f>
        <v/>
      </c>
      <c r="F97" s="112" t="str">
        <f>IF(ISNA(VLOOKUP(A97,Master!BR$60:CD$107,5,FALSE)),"",VLOOKUP(A97,Master!BR$60:CD$107,5,FALSE))</f>
        <v/>
      </c>
      <c r="G97" s="241" t="str">
        <f>IF(ISNA(VLOOKUP(A97,Master!BR$60:CD$107,6,FALSE)),"",VLOOKUP(A97,Master!BR$60:CD$107,6,FALSE))</f>
        <v/>
      </c>
      <c r="H97" s="241" t="str">
        <f t="shared" ref="H97:H104" si="170">IF(AND(F97=""),"",G97*12)</f>
        <v/>
      </c>
      <c r="I97" s="240" t="str">
        <f t="shared" ref="I97:I104" si="171">IF(AND(F97=""),"","Not Applicable")</f>
        <v/>
      </c>
      <c r="J97" s="241" t="str">
        <f t="shared" ref="J97:J104" si="172">IF(AND(F97=""),"","0")</f>
        <v/>
      </c>
      <c r="K97" s="241" t="str">
        <f t="shared" ref="K97:K104" si="173">IF(AND(F97=""),"",H97+J97)</f>
        <v/>
      </c>
      <c r="L97" s="241" t="str">
        <f t="shared" ref="L97:L104" si="174">IF(AND(F97=""),"",K97)</f>
        <v/>
      </c>
      <c r="M97" s="235" t="str">
        <f t="shared" ref="M97:M104" si="175">IF(AND(F97=""),"","FIX PAY")</f>
        <v/>
      </c>
      <c r="N97" s="141"/>
      <c r="O97" s="141"/>
      <c r="P97" s="141"/>
      <c r="Q97" s="141">
        <v>0</v>
      </c>
      <c r="R97" s="39"/>
      <c r="S97" s="70"/>
      <c r="T97" s="62"/>
      <c r="U97" s="62"/>
      <c r="V97" s="70"/>
      <c r="W97" s="62">
        <f>'[1]Data Entry'!CP101</f>
        <v>0</v>
      </c>
      <c r="X97" s="66"/>
      <c r="Y97" s="66"/>
      <c r="Z97" s="66"/>
      <c r="AA97" s="66"/>
      <c r="AB97" s="66"/>
      <c r="AC97" s="66"/>
      <c r="AD97" s="67" t="str">
        <f t="shared" si="133"/>
        <v/>
      </c>
      <c r="AE97" s="67" t="str">
        <f t="shared" si="134"/>
        <v/>
      </c>
      <c r="AF97" s="67" t="str">
        <f t="shared" si="135"/>
        <v/>
      </c>
      <c r="AG97" s="67" t="str">
        <f t="shared" si="136"/>
        <v/>
      </c>
      <c r="AH97" s="67" t="str">
        <f t="shared" si="137"/>
        <v/>
      </c>
      <c r="AI97" s="65" t="str">
        <f t="shared" si="138"/>
        <v/>
      </c>
      <c r="AJ97" s="65">
        <v>0</v>
      </c>
      <c r="AK97" s="66">
        <v>0</v>
      </c>
      <c r="AL97" s="65" t="str">
        <f t="shared" si="139"/>
        <v/>
      </c>
      <c r="AM97" s="66">
        <f t="shared" si="156"/>
        <v>0</v>
      </c>
      <c r="AN97" s="65">
        <f t="shared" si="108"/>
        <v>0</v>
      </c>
      <c r="AO97" s="65">
        <f t="shared" si="157"/>
        <v>0</v>
      </c>
      <c r="AP97" s="65"/>
      <c r="AQ97" s="65">
        <f t="shared" si="158"/>
        <v>0</v>
      </c>
      <c r="AR97" s="67" t="str">
        <f t="shared" si="140"/>
        <v/>
      </c>
      <c r="AS97" s="67" t="str">
        <f t="shared" si="141"/>
        <v/>
      </c>
      <c r="AT97" s="65"/>
      <c r="AU97" s="65"/>
      <c r="AV97" s="67" t="str">
        <f t="shared" si="142"/>
        <v/>
      </c>
      <c r="AW97" s="67" t="str">
        <f t="shared" si="143"/>
        <v/>
      </c>
      <c r="AX97" s="67" t="str">
        <f t="shared" si="144"/>
        <v/>
      </c>
      <c r="AY97" s="67" t="str">
        <f t="shared" si="145"/>
        <v/>
      </c>
      <c r="AZ97" s="67" t="str">
        <f t="shared" si="146"/>
        <v/>
      </c>
      <c r="BA97" s="65" t="str">
        <f t="shared" si="147"/>
        <v/>
      </c>
      <c r="BB97" s="65"/>
      <c r="BC97" s="66">
        <v>0</v>
      </c>
      <c r="BD97" s="65" t="str">
        <f t="shared" si="148"/>
        <v/>
      </c>
      <c r="BE97" s="66">
        <f t="shared" si="149"/>
        <v>0</v>
      </c>
      <c r="BF97" s="65">
        <f t="shared" si="150"/>
        <v>0</v>
      </c>
      <c r="BG97" s="65">
        <f t="shared" si="159"/>
        <v>0</v>
      </c>
      <c r="BH97" s="65">
        <f t="shared" si="160"/>
        <v>0</v>
      </c>
      <c r="BI97" s="65" t="str">
        <f t="shared" si="161"/>
        <v/>
      </c>
      <c r="BJ97" s="67" t="str">
        <f t="shared" si="151"/>
        <v/>
      </c>
      <c r="BK97" s="67" t="str">
        <f t="shared" si="152"/>
        <v/>
      </c>
      <c r="BL97" s="65"/>
      <c r="BM97" s="65"/>
      <c r="BN97" s="67" t="str">
        <f t="shared" si="153"/>
        <v/>
      </c>
      <c r="BO97" s="61">
        <f t="shared" si="162"/>
        <v>0</v>
      </c>
      <c r="BP97" s="61">
        <f t="shared" si="163"/>
        <v>1</v>
      </c>
      <c r="BQ97" s="61">
        <f t="shared" si="164"/>
        <v>0</v>
      </c>
      <c r="BR97" s="61">
        <f t="shared" si="165"/>
        <v>0</v>
      </c>
      <c r="BS97" s="61">
        <f t="shared" si="119"/>
        <v>0</v>
      </c>
      <c r="BT97" s="61">
        <f t="shared" si="166"/>
        <v>1</v>
      </c>
      <c r="BU97" s="47">
        <f t="shared" si="167"/>
        <v>0</v>
      </c>
      <c r="BV97" s="68">
        <f t="shared" si="168"/>
        <v>1</v>
      </c>
      <c r="BW97" s="47">
        <f t="shared" si="123"/>
        <v>0</v>
      </c>
      <c r="BX97" s="47">
        <f t="shared" si="124"/>
        <v>0</v>
      </c>
      <c r="BY97" s="36" t="str">
        <f t="shared" si="169"/>
        <v/>
      </c>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row>
    <row r="98" spans="1:101" s="63" customFormat="1" ht="15.75">
      <c r="A98" s="103">
        <v>3</v>
      </c>
      <c r="B98" s="236" t="str">
        <f>IF(ISNA(VLOOKUP(A98,Master!BR$60:CD$107,3,FALSE)),"",VLOOKUP(A98,Master!BR$60:CD$107,3,FALSE))</f>
        <v/>
      </c>
      <c r="C98" s="237" t="str">
        <f>IF(ISNA(VLOOKUP(A98,Master!BR$60:CD$107,7,FALSE)),"",VLOOKUP(A98,Master!BR$60:CD$107,7,FALSE))</f>
        <v/>
      </c>
      <c r="D98" s="240" t="str">
        <f>IF(ISNA(VLOOKUP(A98,Master!BR$60:CD$107,8,FALSE)),"",VLOOKUP(A98,Master!BR$60:CD$107,8,FALSE))</f>
        <v/>
      </c>
      <c r="E98" s="239" t="str">
        <f>IF(ISNA(VLOOKUP(A98,Master!BR$60:CD$107,4,FALSE)),"",VLOOKUP(A98,Master!BR$60:CD$107,4,FALSE))</f>
        <v/>
      </c>
      <c r="F98" s="112" t="str">
        <f>IF(ISNA(VLOOKUP(A98,Master!BR$60:CD$107,5,FALSE)),"",VLOOKUP(A98,Master!BR$60:CD$107,5,FALSE))</f>
        <v/>
      </c>
      <c r="G98" s="241" t="str">
        <f>IF(ISNA(VLOOKUP(A98,Master!BR$60:CD$107,6,FALSE)),"",VLOOKUP(A98,Master!BR$60:CD$107,6,FALSE))</f>
        <v/>
      </c>
      <c r="H98" s="241" t="str">
        <f t="shared" si="170"/>
        <v/>
      </c>
      <c r="I98" s="240" t="str">
        <f t="shared" si="171"/>
        <v/>
      </c>
      <c r="J98" s="241" t="str">
        <f t="shared" si="172"/>
        <v/>
      </c>
      <c r="K98" s="241" t="str">
        <f t="shared" si="173"/>
        <v/>
      </c>
      <c r="L98" s="241" t="str">
        <f t="shared" si="174"/>
        <v/>
      </c>
      <c r="M98" s="235" t="str">
        <f t="shared" si="175"/>
        <v/>
      </c>
      <c r="N98" s="141"/>
      <c r="O98" s="141"/>
      <c r="P98" s="141"/>
      <c r="Q98" s="141">
        <v>0</v>
      </c>
      <c r="R98" s="39"/>
      <c r="S98" s="70"/>
      <c r="T98" s="62"/>
      <c r="U98" s="62"/>
      <c r="V98" s="70"/>
      <c r="W98" s="62">
        <f>'[1]Data Entry'!CP102</f>
        <v>0</v>
      </c>
      <c r="X98" s="66"/>
      <c r="Y98" s="66"/>
      <c r="Z98" s="66"/>
      <c r="AA98" s="66"/>
      <c r="AB98" s="66"/>
      <c r="AC98" s="66"/>
      <c r="AD98" s="67" t="str">
        <f t="shared" si="133"/>
        <v/>
      </c>
      <c r="AE98" s="67" t="str">
        <f t="shared" si="134"/>
        <v/>
      </c>
      <c r="AF98" s="67" t="str">
        <f t="shared" si="135"/>
        <v/>
      </c>
      <c r="AG98" s="67" t="str">
        <f t="shared" si="136"/>
        <v/>
      </c>
      <c r="AH98" s="67" t="str">
        <f t="shared" si="137"/>
        <v/>
      </c>
      <c r="AI98" s="65" t="str">
        <f t="shared" si="138"/>
        <v/>
      </c>
      <c r="AJ98" s="65">
        <v>0</v>
      </c>
      <c r="AK98" s="66">
        <v>0</v>
      </c>
      <c r="AL98" s="65" t="str">
        <f t="shared" si="139"/>
        <v/>
      </c>
      <c r="AM98" s="66">
        <f t="shared" si="156"/>
        <v>0</v>
      </c>
      <c r="AN98" s="65">
        <f t="shared" si="108"/>
        <v>0</v>
      </c>
      <c r="AO98" s="65">
        <f t="shared" si="157"/>
        <v>0</v>
      </c>
      <c r="AP98" s="65"/>
      <c r="AQ98" s="65">
        <f t="shared" si="158"/>
        <v>0</v>
      </c>
      <c r="AR98" s="67" t="str">
        <f t="shared" si="140"/>
        <v/>
      </c>
      <c r="AS98" s="67" t="str">
        <f t="shared" si="141"/>
        <v/>
      </c>
      <c r="AT98" s="65"/>
      <c r="AU98" s="65"/>
      <c r="AV98" s="67" t="str">
        <f t="shared" si="142"/>
        <v/>
      </c>
      <c r="AW98" s="67" t="str">
        <f t="shared" si="143"/>
        <v/>
      </c>
      <c r="AX98" s="67" t="str">
        <f t="shared" si="144"/>
        <v/>
      </c>
      <c r="AY98" s="67" t="str">
        <f t="shared" si="145"/>
        <v/>
      </c>
      <c r="AZ98" s="67" t="str">
        <f t="shared" si="146"/>
        <v/>
      </c>
      <c r="BA98" s="65" t="str">
        <f t="shared" si="147"/>
        <v/>
      </c>
      <c r="BB98" s="65"/>
      <c r="BC98" s="66">
        <v>0</v>
      </c>
      <c r="BD98" s="65" t="str">
        <f t="shared" si="148"/>
        <v/>
      </c>
      <c r="BE98" s="66">
        <f t="shared" si="149"/>
        <v>0</v>
      </c>
      <c r="BF98" s="65">
        <f t="shared" si="150"/>
        <v>0</v>
      </c>
      <c r="BG98" s="65">
        <f t="shared" si="159"/>
        <v>0</v>
      </c>
      <c r="BH98" s="65">
        <f t="shared" si="160"/>
        <v>0</v>
      </c>
      <c r="BI98" s="65" t="str">
        <f t="shared" si="161"/>
        <v/>
      </c>
      <c r="BJ98" s="67" t="str">
        <f t="shared" si="151"/>
        <v/>
      </c>
      <c r="BK98" s="67" t="str">
        <f t="shared" si="152"/>
        <v/>
      </c>
      <c r="BL98" s="65"/>
      <c r="BM98" s="65"/>
      <c r="BN98" s="67" t="str">
        <f t="shared" si="153"/>
        <v/>
      </c>
      <c r="BO98" s="61">
        <f t="shared" si="162"/>
        <v>0</v>
      </c>
      <c r="BP98" s="61">
        <f t="shared" si="163"/>
        <v>1</v>
      </c>
      <c r="BQ98" s="61">
        <f t="shared" si="164"/>
        <v>0</v>
      </c>
      <c r="BR98" s="61">
        <f t="shared" si="165"/>
        <v>0</v>
      </c>
      <c r="BS98" s="61">
        <f t="shared" si="119"/>
        <v>0</v>
      </c>
      <c r="BT98" s="61">
        <f t="shared" si="166"/>
        <v>1</v>
      </c>
      <c r="BU98" s="47">
        <f t="shared" si="167"/>
        <v>0</v>
      </c>
      <c r="BV98" s="68">
        <f t="shared" si="168"/>
        <v>1</v>
      </c>
      <c r="BW98" s="47">
        <f t="shared" si="123"/>
        <v>0</v>
      </c>
      <c r="BX98" s="47">
        <f t="shared" si="124"/>
        <v>0</v>
      </c>
      <c r="BY98" s="36" t="str">
        <f t="shared" si="169"/>
        <v/>
      </c>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row>
    <row r="99" spans="1:101" s="63" customFormat="1" ht="15.75">
      <c r="A99" s="103">
        <v>4</v>
      </c>
      <c r="B99" s="236" t="str">
        <f>IF(ISNA(VLOOKUP(A99,Master!BR$60:CD$107,3,FALSE)),"",VLOOKUP(A99,Master!BR$60:CD$107,3,FALSE))</f>
        <v/>
      </c>
      <c r="C99" s="237" t="str">
        <f>IF(ISNA(VLOOKUP(A99,Master!BR$60:CD$107,7,FALSE)),"",VLOOKUP(A99,Master!BR$60:CD$107,7,FALSE))</f>
        <v/>
      </c>
      <c r="D99" s="240" t="str">
        <f>IF(ISNA(VLOOKUP(A99,Master!BR$60:CD$107,8,FALSE)),"",VLOOKUP(A99,Master!BR$60:CD$107,8,FALSE))</f>
        <v/>
      </c>
      <c r="E99" s="239" t="str">
        <f>IF(ISNA(VLOOKUP(A99,Master!BR$60:CD$107,4,FALSE)),"",VLOOKUP(A99,Master!BR$60:CD$107,4,FALSE))</f>
        <v/>
      </c>
      <c r="F99" s="112" t="str">
        <f>IF(ISNA(VLOOKUP(A99,Master!BR$60:CD$107,5,FALSE)),"",VLOOKUP(A99,Master!BR$60:CD$107,5,FALSE))</f>
        <v/>
      </c>
      <c r="G99" s="241" t="str">
        <f>IF(ISNA(VLOOKUP(A99,Master!BR$60:CD$107,6,FALSE)),"",VLOOKUP(A99,Master!BR$60:CD$107,6,FALSE))</f>
        <v/>
      </c>
      <c r="H99" s="241" t="str">
        <f t="shared" si="170"/>
        <v/>
      </c>
      <c r="I99" s="240" t="str">
        <f t="shared" si="171"/>
        <v/>
      </c>
      <c r="J99" s="241" t="str">
        <f t="shared" si="172"/>
        <v/>
      </c>
      <c r="K99" s="241" t="str">
        <f t="shared" si="173"/>
        <v/>
      </c>
      <c r="L99" s="241" t="str">
        <f t="shared" si="174"/>
        <v/>
      </c>
      <c r="M99" s="235" t="str">
        <f t="shared" si="175"/>
        <v/>
      </c>
      <c r="N99" s="141"/>
      <c r="O99" s="141"/>
      <c r="P99" s="141"/>
      <c r="Q99" s="141">
        <v>0</v>
      </c>
      <c r="R99" s="39"/>
      <c r="S99" s="70"/>
      <c r="T99" s="62"/>
      <c r="U99" s="62"/>
      <c r="V99" s="70"/>
      <c r="W99" s="62">
        <f>'[1]Data Entry'!CP103</f>
        <v>0</v>
      </c>
      <c r="X99" s="66"/>
      <c r="Y99" s="66"/>
      <c r="Z99" s="66"/>
      <c r="AA99" s="66"/>
      <c r="AB99" s="66"/>
      <c r="AC99" s="66"/>
      <c r="AD99" s="67" t="str">
        <f t="shared" si="133"/>
        <v/>
      </c>
      <c r="AE99" s="67" t="str">
        <f t="shared" si="134"/>
        <v/>
      </c>
      <c r="AF99" s="67" t="str">
        <f t="shared" si="135"/>
        <v/>
      </c>
      <c r="AG99" s="67" t="str">
        <f t="shared" si="136"/>
        <v/>
      </c>
      <c r="AH99" s="67" t="str">
        <f t="shared" si="137"/>
        <v/>
      </c>
      <c r="AI99" s="65" t="str">
        <f t="shared" si="138"/>
        <v/>
      </c>
      <c r="AJ99" s="65">
        <v>0</v>
      </c>
      <c r="AK99" s="66">
        <v>0</v>
      </c>
      <c r="AL99" s="65" t="str">
        <f t="shared" si="139"/>
        <v/>
      </c>
      <c r="AM99" s="66">
        <f t="shared" si="156"/>
        <v>0</v>
      </c>
      <c r="AN99" s="65">
        <f t="shared" si="108"/>
        <v>0</v>
      </c>
      <c r="AO99" s="65">
        <f t="shared" si="157"/>
        <v>0</v>
      </c>
      <c r="AP99" s="65"/>
      <c r="AQ99" s="65">
        <f t="shared" si="158"/>
        <v>0</v>
      </c>
      <c r="AR99" s="67" t="str">
        <f t="shared" si="140"/>
        <v/>
      </c>
      <c r="AS99" s="67" t="str">
        <f t="shared" si="141"/>
        <v/>
      </c>
      <c r="AT99" s="65"/>
      <c r="AU99" s="65"/>
      <c r="AV99" s="67" t="str">
        <f t="shared" si="142"/>
        <v/>
      </c>
      <c r="AW99" s="67" t="str">
        <f t="shared" si="143"/>
        <v/>
      </c>
      <c r="AX99" s="67" t="str">
        <f t="shared" si="144"/>
        <v/>
      </c>
      <c r="AY99" s="67" t="str">
        <f t="shared" si="145"/>
        <v/>
      </c>
      <c r="AZ99" s="67" t="str">
        <f t="shared" si="146"/>
        <v/>
      </c>
      <c r="BA99" s="65" t="str">
        <f t="shared" si="147"/>
        <v/>
      </c>
      <c r="BB99" s="65"/>
      <c r="BC99" s="66">
        <v>0</v>
      </c>
      <c r="BD99" s="65" t="str">
        <f t="shared" si="148"/>
        <v/>
      </c>
      <c r="BE99" s="66">
        <f t="shared" si="149"/>
        <v>0</v>
      </c>
      <c r="BF99" s="65">
        <f t="shared" si="150"/>
        <v>0</v>
      </c>
      <c r="BG99" s="65">
        <f t="shared" si="159"/>
        <v>0</v>
      </c>
      <c r="BH99" s="65">
        <f t="shared" si="160"/>
        <v>0</v>
      </c>
      <c r="BI99" s="65" t="str">
        <f t="shared" si="161"/>
        <v/>
      </c>
      <c r="BJ99" s="67" t="str">
        <f t="shared" si="151"/>
        <v/>
      </c>
      <c r="BK99" s="67" t="str">
        <f t="shared" si="152"/>
        <v/>
      </c>
      <c r="BL99" s="65"/>
      <c r="BM99" s="65"/>
      <c r="BN99" s="67" t="str">
        <f t="shared" si="153"/>
        <v/>
      </c>
      <c r="BO99" s="61">
        <f t="shared" si="162"/>
        <v>0</v>
      </c>
      <c r="BP99" s="61">
        <f t="shared" si="163"/>
        <v>1</v>
      </c>
      <c r="BQ99" s="61">
        <f t="shared" si="164"/>
        <v>0</v>
      </c>
      <c r="BR99" s="61">
        <f t="shared" si="165"/>
        <v>0</v>
      </c>
      <c r="BS99" s="61">
        <f t="shared" si="119"/>
        <v>0</v>
      </c>
      <c r="BT99" s="61">
        <f t="shared" si="166"/>
        <v>1</v>
      </c>
      <c r="BU99" s="47">
        <f t="shared" si="167"/>
        <v>0</v>
      </c>
      <c r="BV99" s="68">
        <f t="shared" si="168"/>
        <v>1</v>
      </c>
      <c r="BW99" s="47">
        <f t="shared" si="123"/>
        <v>0</v>
      </c>
      <c r="BX99" s="47">
        <f t="shared" si="124"/>
        <v>0</v>
      </c>
      <c r="BY99" s="36" t="str">
        <f t="shared" si="169"/>
        <v/>
      </c>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row>
    <row r="100" spans="1:101" s="63" customFormat="1" ht="15.75">
      <c r="A100" s="103">
        <v>5</v>
      </c>
      <c r="B100" s="236" t="str">
        <f>IF(ISNA(VLOOKUP(A100,Master!BR$60:CD$107,3,FALSE)),"",VLOOKUP(A100,Master!BR$60:CD$107,3,FALSE))</f>
        <v/>
      </c>
      <c r="C100" s="237" t="str">
        <f>IF(ISNA(VLOOKUP(A100,Master!BR$60:CD$107,7,FALSE)),"",VLOOKUP(A100,Master!BR$60:CD$107,7,FALSE))</f>
        <v/>
      </c>
      <c r="D100" s="240" t="str">
        <f>IF(ISNA(VLOOKUP(A100,Master!BR$60:CD$107,8,FALSE)),"",VLOOKUP(A100,Master!BR$60:CD$107,8,FALSE))</f>
        <v/>
      </c>
      <c r="E100" s="239" t="str">
        <f>IF(ISNA(VLOOKUP(A100,Master!BR$60:CD$107,4,FALSE)),"",VLOOKUP(A100,Master!BR$60:CD$107,4,FALSE))</f>
        <v/>
      </c>
      <c r="F100" s="112" t="str">
        <f>IF(ISNA(VLOOKUP(A100,Master!BR$60:CD$107,5,FALSE)),"",VLOOKUP(A100,Master!BR$60:CD$107,5,FALSE))</f>
        <v/>
      </c>
      <c r="G100" s="241" t="str">
        <f>IF(ISNA(VLOOKUP(A100,Master!BR$60:CD$107,6,FALSE)),"",VLOOKUP(A100,Master!BR$60:CD$107,6,FALSE))</f>
        <v/>
      </c>
      <c r="H100" s="241" t="str">
        <f t="shared" si="170"/>
        <v/>
      </c>
      <c r="I100" s="240" t="str">
        <f t="shared" si="171"/>
        <v/>
      </c>
      <c r="J100" s="241" t="str">
        <f t="shared" si="172"/>
        <v/>
      </c>
      <c r="K100" s="241" t="str">
        <f t="shared" si="173"/>
        <v/>
      </c>
      <c r="L100" s="241" t="str">
        <f t="shared" si="174"/>
        <v/>
      </c>
      <c r="M100" s="235" t="str">
        <f t="shared" si="175"/>
        <v/>
      </c>
      <c r="N100" s="141"/>
      <c r="O100" s="141"/>
      <c r="P100" s="141"/>
      <c r="Q100" s="141">
        <v>0</v>
      </c>
      <c r="R100" s="39"/>
      <c r="S100" s="70"/>
      <c r="T100" s="62"/>
      <c r="U100" s="62"/>
      <c r="V100" s="70"/>
      <c r="W100" s="62">
        <f>'[1]Data Entry'!CP104</f>
        <v>0</v>
      </c>
      <c r="X100" s="66"/>
      <c r="Y100" s="66"/>
      <c r="Z100" s="66"/>
      <c r="AA100" s="66"/>
      <c r="AB100" s="66"/>
      <c r="AC100" s="66"/>
      <c r="AD100" s="67" t="str">
        <f t="shared" si="133"/>
        <v/>
      </c>
      <c r="AE100" s="67" t="str">
        <f t="shared" si="134"/>
        <v/>
      </c>
      <c r="AF100" s="67" t="str">
        <f t="shared" si="135"/>
        <v/>
      </c>
      <c r="AG100" s="67" t="str">
        <f t="shared" si="136"/>
        <v/>
      </c>
      <c r="AH100" s="67" t="str">
        <f t="shared" si="137"/>
        <v/>
      </c>
      <c r="AI100" s="65" t="str">
        <f t="shared" si="138"/>
        <v/>
      </c>
      <c r="AJ100" s="65">
        <v>0</v>
      </c>
      <c r="AK100" s="66">
        <v>0</v>
      </c>
      <c r="AL100" s="65" t="str">
        <f t="shared" si="139"/>
        <v/>
      </c>
      <c r="AM100" s="66">
        <f t="shared" si="156"/>
        <v>0</v>
      </c>
      <c r="AN100" s="65">
        <f t="shared" si="108"/>
        <v>0</v>
      </c>
      <c r="AO100" s="65">
        <f t="shared" si="157"/>
        <v>0</v>
      </c>
      <c r="AP100" s="65"/>
      <c r="AQ100" s="65">
        <f t="shared" si="158"/>
        <v>0</v>
      </c>
      <c r="AR100" s="67" t="str">
        <f t="shared" si="140"/>
        <v/>
      </c>
      <c r="AS100" s="67" t="str">
        <f t="shared" si="141"/>
        <v/>
      </c>
      <c r="AT100" s="65"/>
      <c r="AU100" s="65"/>
      <c r="AV100" s="67" t="str">
        <f t="shared" si="142"/>
        <v/>
      </c>
      <c r="AW100" s="67" t="str">
        <f t="shared" si="143"/>
        <v/>
      </c>
      <c r="AX100" s="67" t="str">
        <f t="shared" si="144"/>
        <v/>
      </c>
      <c r="AY100" s="67" t="str">
        <f t="shared" si="145"/>
        <v/>
      </c>
      <c r="AZ100" s="67" t="str">
        <f t="shared" si="146"/>
        <v/>
      </c>
      <c r="BA100" s="65" t="str">
        <f t="shared" si="147"/>
        <v/>
      </c>
      <c r="BB100" s="65"/>
      <c r="BC100" s="66">
        <v>0</v>
      </c>
      <c r="BD100" s="65" t="str">
        <f t="shared" si="148"/>
        <v/>
      </c>
      <c r="BE100" s="66">
        <f t="shared" si="149"/>
        <v>0</v>
      </c>
      <c r="BF100" s="65">
        <f t="shared" si="150"/>
        <v>0</v>
      </c>
      <c r="BG100" s="65">
        <f t="shared" si="159"/>
        <v>0</v>
      </c>
      <c r="BH100" s="65">
        <f t="shared" si="160"/>
        <v>0</v>
      </c>
      <c r="BI100" s="65" t="str">
        <f t="shared" si="161"/>
        <v/>
      </c>
      <c r="BJ100" s="67" t="str">
        <f t="shared" si="151"/>
        <v/>
      </c>
      <c r="BK100" s="67" t="str">
        <f t="shared" si="152"/>
        <v/>
      </c>
      <c r="BL100" s="65"/>
      <c r="BM100" s="65"/>
      <c r="BN100" s="67" t="str">
        <f t="shared" si="153"/>
        <v/>
      </c>
      <c r="BO100" s="61">
        <f t="shared" si="162"/>
        <v>0</v>
      </c>
      <c r="BP100" s="61">
        <f t="shared" si="163"/>
        <v>1</v>
      </c>
      <c r="BQ100" s="61">
        <f t="shared" si="164"/>
        <v>0</v>
      </c>
      <c r="BR100" s="61">
        <f t="shared" si="165"/>
        <v>0</v>
      </c>
      <c r="BS100" s="61">
        <f t="shared" si="119"/>
        <v>0</v>
      </c>
      <c r="BT100" s="61">
        <f t="shared" si="166"/>
        <v>1</v>
      </c>
      <c r="BU100" s="47">
        <f t="shared" si="167"/>
        <v>0</v>
      </c>
      <c r="BV100" s="68">
        <f t="shared" si="168"/>
        <v>1</v>
      </c>
      <c r="BW100" s="47">
        <f t="shared" si="123"/>
        <v>0</v>
      </c>
      <c r="BX100" s="47">
        <f t="shared" si="124"/>
        <v>0</v>
      </c>
      <c r="BY100" s="36" t="str">
        <f t="shared" si="169"/>
        <v/>
      </c>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row>
    <row r="101" spans="1:101" s="63" customFormat="1" ht="15.75">
      <c r="A101" s="103">
        <v>6</v>
      </c>
      <c r="B101" s="236" t="str">
        <f>IF(ISNA(VLOOKUP(A101,Master!BR$60:CD$107,3,FALSE)),"",VLOOKUP(A101,Master!BR$60:CD$107,3,FALSE))</f>
        <v/>
      </c>
      <c r="C101" s="237" t="str">
        <f>IF(ISNA(VLOOKUP(A101,Master!BR$60:CD$107,7,FALSE)),"",VLOOKUP(A101,Master!BR$60:CD$107,7,FALSE))</f>
        <v/>
      </c>
      <c r="D101" s="240" t="str">
        <f>IF(ISNA(VLOOKUP(A101,Master!BR$60:CD$107,8,FALSE)),"",VLOOKUP(A101,Master!BR$60:CD$107,8,FALSE))</f>
        <v/>
      </c>
      <c r="E101" s="239" t="str">
        <f>IF(ISNA(VLOOKUP(A101,Master!BR$60:CD$107,4,FALSE)),"",VLOOKUP(A101,Master!BR$60:CD$107,4,FALSE))</f>
        <v/>
      </c>
      <c r="F101" s="112" t="str">
        <f>IF(ISNA(VLOOKUP(A101,Master!BR$60:CD$107,5,FALSE)),"",VLOOKUP(A101,Master!BR$60:CD$107,5,FALSE))</f>
        <v/>
      </c>
      <c r="G101" s="241" t="str">
        <f>IF(ISNA(VLOOKUP(A101,Master!BR$60:CD$107,6,FALSE)),"",VLOOKUP(A101,Master!BR$60:CD$107,6,FALSE))</f>
        <v/>
      </c>
      <c r="H101" s="241" t="str">
        <f t="shared" si="170"/>
        <v/>
      </c>
      <c r="I101" s="240" t="str">
        <f t="shared" si="171"/>
        <v/>
      </c>
      <c r="J101" s="241" t="str">
        <f t="shared" si="172"/>
        <v/>
      </c>
      <c r="K101" s="241" t="str">
        <f t="shared" si="173"/>
        <v/>
      </c>
      <c r="L101" s="241" t="str">
        <f t="shared" si="174"/>
        <v/>
      </c>
      <c r="M101" s="235" t="str">
        <f t="shared" si="175"/>
        <v/>
      </c>
      <c r="N101" s="141"/>
      <c r="O101" s="141"/>
      <c r="P101" s="141"/>
      <c r="Q101" s="141">
        <v>0</v>
      </c>
      <c r="R101" s="39"/>
      <c r="S101" s="70"/>
      <c r="T101" s="62"/>
      <c r="U101" s="62"/>
      <c r="V101" s="70"/>
      <c r="W101" s="62">
        <f>'[1]Data Entry'!CP105</f>
        <v>0</v>
      </c>
      <c r="X101" s="66"/>
      <c r="Y101" s="66"/>
      <c r="Z101" s="66"/>
      <c r="AA101" s="66"/>
      <c r="AB101" s="66"/>
      <c r="AC101" s="66"/>
      <c r="AD101" s="67" t="str">
        <f t="shared" si="133"/>
        <v/>
      </c>
      <c r="AE101" s="67" t="str">
        <f t="shared" si="134"/>
        <v/>
      </c>
      <c r="AF101" s="67" t="str">
        <f t="shared" si="135"/>
        <v/>
      </c>
      <c r="AG101" s="67" t="str">
        <f t="shared" si="136"/>
        <v/>
      </c>
      <c r="AH101" s="67" t="str">
        <f t="shared" si="137"/>
        <v/>
      </c>
      <c r="AI101" s="65" t="str">
        <f t="shared" si="138"/>
        <v/>
      </c>
      <c r="AJ101" s="65">
        <v>0</v>
      </c>
      <c r="AK101" s="66">
        <v>0</v>
      </c>
      <c r="AL101" s="65" t="str">
        <f t="shared" si="139"/>
        <v/>
      </c>
      <c r="AM101" s="66">
        <f t="shared" si="156"/>
        <v>0</v>
      </c>
      <c r="AN101" s="65">
        <f t="shared" si="108"/>
        <v>0</v>
      </c>
      <c r="AO101" s="65">
        <f t="shared" si="157"/>
        <v>0</v>
      </c>
      <c r="AP101" s="65"/>
      <c r="AQ101" s="65">
        <f t="shared" si="158"/>
        <v>0</v>
      </c>
      <c r="AR101" s="67" t="str">
        <f t="shared" si="140"/>
        <v/>
      </c>
      <c r="AS101" s="67" t="str">
        <f t="shared" si="141"/>
        <v/>
      </c>
      <c r="AT101" s="65"/>
      <c r="AU101" s="65"/>
      <c r="AV101" s="67" t="str">
        <f t="shared" si="142"/>
        <v/>
      </c>
      <c r="AW101" s="67" t="str">
        <f t="shared" si="143"/>
        <v/>
      </c>
      <c r="AX101" s="67" t="str">
        <f t="shared" si="144"/>
        <v/>
      </c>
      <c r="AY101" s="67" t="str">
        <f t="shared" si="145"/>
        <v/>
      </c>
      <c r="AZ101" s="67" t="str">
        <f t="shared" si="146"/>
        <v/>
      </c>
      <c r="BA101" s="65" t="str">
        <f t="shared" si="147"/>
        <v/>
      </c>
      <c r="BB101" s="65"/>
      <c r="BC101" s="66">
        <v>0</v>
      </c>
      <c r="BD101" s="65" t="str">
        <f t="shared" si="148"/>
        <v/>
      </c>
      <c r="BE101" s="66">
        <f t="shared" si="149"/>
        <v>0</v>
      </c>
      <c r="BF101" s="65">
        <f t="shared" si="150"/>
        <v>0</v>
      </c>
      <c r="BG101" s="65">
        <f t="shared" si="159"/>
        <v>0</v>
      </c>
      <c r="BH101" s="65">
        <f t="shared" si="160"/>
        <v>0</v>
      </c>
      <c r="BI101" s="65" t="str">
        <f t="shared" si="161"/>
        <v/>
      </c>
      <c r="BJ101" s="67" t="str">
        <f t="shared" si="151"/>
        <v/>
      </c>
      <c r="BK101" s="67" t="str">
        <f t="shared" si="152"/>
        <v/>
      </c>
      <c r="BL101" s="65"/>
      <c r="BM101" s="65"/>
      <c r="BN101" s="67" t="str">
        <f t="shared" si="153"/>
        <v/>
      </c>
      <c r="BO101" s="61">
        <f t="shared" si="162"/>
        <v>0</v>
      </c>
      <c r="BP101" s="61">
        <f t="shared" si="163"/>
        <v>1</v>
      </c>
      <c r="BQ101" s="61">
        <f t="shared" si="164"/>
        <v>0</v>
      </c>
      <c r="BR101" s="61">
        <f t="shared" si="165"/>
        <v>0</v>
      </c>
      <c r="BS101" s="61">
        <f t="shared" si="119"/>
        <v>0</v>
      </c>
      <c r="BT101" s="61">
        <f t="shared" si="166"/>
        <v>1</v>
      </c>
      <c r="BU101" s="47">
        <f t="shared" si="167"/>
        <v>0</v>
      </c>
      <c r="BV101" s="68">
        <f t="shared" si="168"/>
        <v>1</v>
      </c>
      <c r="BW101" s="47">
        <f t="shared" si="123"/>
        <v>0</v>
      </c>
      <c r="BX101" s="47">
        <f t="shared" si="124"/>
        <v>0</v>
      </c>
      <c r="BY101" s="36" t="str">
        <f t="shared" si="169"/>
        <v/>
      </c>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row>
    <row r="102" spans="1:101" s="63" customFormat="1" ht="15.75">
      <c r="A102" s="103">
        <v>7</v>
      </c>
      <c r="B102" s="236" t="str">
        <f>IF(ISNA(VLOOKUP(A102,Master!BR$60:CD$107,3,FALSE)),"",VLOOKUP(A102,Master!BR$60:CD$107,3,FALSE))</f>
        <v/>
      </c>
      <c r="C102" s="237" t="str">
        <f>IF(ISNA(VLOOKUP(A102,Master!BR$60:CD$107,7,FALSE)),"",VLOOKUP(A102,Master!BR$60:CD$107,7,FALSE))</f>
        <v/>
      </c>
      <c r="D102" s="240" t="str">
        <f>IF(ISNA(VLOOKUP(A102,Master!BR$60:CD$107,8,FALSE)),"",VLOOKUP(A102,Master!BR$60:CD$107,8,FALSE))</f>
        <v/>
      </c>
      <c r="E102" s="239" t="str">
        <f>IF(ISNA(VLOOKUP(A102,Master!BR$60:CD$107,4,FALSE)),"",VLOOKUP(A102,Master!BR$60:CD$107,4,FALSE))</f>
        <v/>
      </c>
      <c r="F102" s="112" t="str">
        <f>IF(ISNA(VLOOKUP(A102,Master!BR$60:CD$107,5,FALSE)),"",VLOOKUP(A102,Master!BR$60:CD$107,5,FALSE))</f>
        <v/>
      </c>
      <c r="G102" s="241" t="str">
        <f>IF(ISNA(VLOOKUP(A102,Master!BR$60:CD$107,6,FALSE)),"",VLOOKUP(A102,Master!BR$60:CD$107,6,FALSE))</f>
        <v/>
      </c>
      <c r="H102" s="241" t="str">
        <f t="shared" si="170"/>
        <v/>
      </c>
      <c r="I102" s="240" t="str">
        <f t="shared" si="171"/>
        <v/>
      </c>
      <c r="J102" s="241" t="str">
        <f t="shared" si="172"/>
        <v/>
      </c>
      <c r="K102" s="241" t="str">
        <f t="shared" si="173"/>
        <v/>
      </c>
      <c r="L102" s="241" t="str">
        <f t="shared" si="174"/>
        <v/>
      </c>
      <c r="M102" s="235" t="str">
        <f t="shared" si="175"/>
        <v/>
      </c>
      <c r="N102" s="141"/>
      <c r="O102" s="141"/>
      <c r="P102" s="141"/>
      <c r="Q102" s="141">
        <v>0</v>
      </c>
      <c r="R102" s="39"/>
      <c r="S102" s="70"/>
      <c r="T102" s="62"/>
      <c r="U102" s="62"/>
      <c r="V102" s="70"/>
      <c r="W102" s="62">
        <f>'[1]Data Entry'!CP106</f>
        <v>0</v>
      </c>
      <c r="X102" s="66"/>
      <c r="Y102" s="66"/>
      <c r="Z102" s="66"/>
      <c r="AA102" s="66"/>
      <c r="AB102" s="66"/>
      <c r="AC102" s="66"/>
      <c r="AD102" s="67" t="str">
        <f t="shared" si="133"/>
        <v/>
      </c>
      <c r="AE102" s="67" t="str">
        <f t="shared" si="134"/>
        <v/>
      </c>
      <c r="AF102" s="67" t="str">
        <f t="shared" si="135"/>
        <v/>
      </c>
      <c r="AG102" s="67" t="str">
        <f t="shared" si="136"/>
        <v/>
      </c>
      <c r="AH102" s="67" t="str">
        <f t="shared" si="137"/>
        <v/>
      </c>
      <c r="AI102" s="65" t="str">
        <f t="shared" si="138"/>
        <v/>
      </c>
      <c r="AJ102" s="65">
        <v>0</v>
      </c>
      <c r="AK102" s="66">
        <v>0</v>
      </c>
      <c r="AL102" s="65" t="str">
        <f t="shared" si="139"/>
        <v/>
      </c>
      <c r="AM102" s="66">
        <f t="shared" si="156"/>
        <v>0</v>
      </c>
      <c r="AN102" s="65">
        <f t="shared" si="108"/>
        <v>0</v>
      </c>
      <c r="AO102" s="65">
        <f t="shared" si="157"/>
        <v>0</v>
      </c>
      <c r="AP102" s="65"/>
      <c r="AQ102" s="65">
        <f t="shared" si="158"/>
        <v>0</v>
      </c>
      <c r="AR102" s="67" t="str">
        <f t="shared" si="140"/>
        <v/>
      </c>
      <c r="AS102" s="67" t="str">
        <f t="shared" si="141"/>
        <v/>
      </c>
      <c r="AT102" s="65"/>
      <c r="AU102" s="65"/>
      <c r="AV102" s="67" t="str">
        <f t="shared" si="142"/>
        <v/>
      </c>
      <c r="AW102" s="67" t="str">
        <f t="shared" si="143"/>
        <v/>
      </c>
      <c r="AX102" s="67" t="str">
        <f t="shared" si="144"/>
        <v/>
      </c>
      <c r="AY102" s="67" t="str">
        <f t="shared" si="145"/>
        <v/>
      </c>
      <c r="AZ102" s="67" t="str">
        <f t="shared" si="146"/>
        <v/>
      </c>
      <c r="BA102" s="65" t="str">
        <f t="shared" si="147"/>
        <v/>
      </c>
      <c r="BB102" s="65"/>
      <c r="BC102" s="66">
        <v>0</v>
      </c>
      <c r="BD102" s="65" t="str">
        <f t="shared" si="148"/>
        <v/>
      </c>
      <c r="BE102" s="66">
        <f t="shared" si="149"/>
        <v>0</v>
      </c>
      <c r="BF102" s="65">
        <f t="shared" si="150"/>
        <v>0</v>
      </c>
      <c r="BG102" s="65">
        <f t="shared" si="159"/>
        <v>0</v>
      </c>
      <c r="BH102" s="65">
        <f t="shared" si="160"/>
        <v>0</v>
      </c>
      <c r="BI102" s="65" t="str">
        <f t="shared" si="161"/>
        <v/>
      </c>
      <c r="BJ102" s="67" t="str">
        <f t="shared" si="151"/>
        <v/>
      </c>
      <c r="BK102" s="67" t="str">
        <f t="shared" si="152"/>
        <v/>
      </c>
      <c r="BL102" s="65"/>
      <c r="BM102" s="65"/>
      <c r="BN102" s="67" t="str">
        <f t="shared" si="153"/>
        <v/>
      </c>
      <c r="BO102" s="61">
        <f t="shared" si="162"/>
        <v>0</v>
      </c>
      <c r="BP102" s="61">
        <f t="shared" si="163"/>
        <v>1</v>
      </c>
      <c r="BQ102" s="61">
        <f t="shared" si="164"/>
        <v>0</v>
      </c>
      <c r="BR102" s="61">
        <f t="shared" si="165"/>
        <v>0</v>
      </c>
      <c r="BS102" s="61">
        <f t="shared" si="119"/>
        <v>0</v>
      </c>
      <c r="BT102" s="61">
        <f t="shared" si="166"/>
        <v>1</v>
      </c>
      <c r="BU102" s="47">
        <f t="shared" si="167"/>
        <v>0</v>
      </c>
      <c r="BV102" s="68">
        <f t="shared" si="168"/>
        <v>1</v>
      </c>
      <c r="BW102" s="47">
        <f t="shared" si="123"/>
        <v>0</v>
      </c>
      <c r="BX102" s="47">
        <f t="shared" si="124"/>
        <v>0</v>
      </c>
      <c r="BY102" s="36" t="str">
        <f t="shared" si="169"/>
        <v/>
      </c>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row>
    <row r="103" spans="1:101" s="63" customFormat="1" ht="15.75">
      <c r="A103" s="103">
        <v>8</v>
      </c>
      <c r="B103" s="236" t="str">
        <f>IF(ISNA(VLOOKUP(A103,Master!BR$60:CD$107,3,FALSE)),"",VLOOKUP(A103,Master!BR$60:CD$107,3,FALSE))</f>
        <v/>
      </c>
      <c r="C103" s="237" t="str">
        <f>IF(ISNA(VLOOKUP(A103,Master!BR$60:CD$107,7,FALSE)),"",VLOOKUP(A103,Master!BR$60:CD$107,7,FALSE))</f>
        <v/>
      </c>
      <c r="D103" s="240" t="str">
        <f>IF(ISNA(VLOOKUP(A103,Master!BR$60:CD$107,8,FALSE)),"",VLOOKUP(A103,Master!BR$60:CD$107,8,FALSE))</f>
        <v/>
      </c>
      <c r="E103" s="239" t="str">
        <f>IF(ISNA(VLOOKUP(A103,Master!BR$60:CD$107,4,FALSE)),"",VLOOKUP(A103,Master!BR$60:CD$107,4,FALSE))</f>
        <v/>
      </c>
      <c r="F103" s="112" t="str">
        <f>IF(ISNA(VLOOKUP(A103,Master!BR$60:CD$107,5,FALSE)),"",VLOOKUP(A103,Master!BR$60:CD$107,5,FALSE))</f>
        <v/>
      </c>
      <c r="G103" s="241" t="str">
        <f>IF(ISNA(VLOOKUP(A103,Master!BR$60:CD$107,6,FALSE)),"",VLOOKUP(A103,Master!BR$60:CD$107,6,FALSE))</f>
        <v/>
      </c>
      <c r="H103" s="241" t="str">
        <f t="shared" si="170"/>
        <v/>
      </c>
      <c r="I103" s="240" t="str">
        <f t="shared" si="171"/>
        <v/>
      </c>
      <c r="J103" s="241" t="str">
        <f t="shared" si="172"/>
        <v/>
      </c>
      <c r="K103" s="241" t="str">
        <f t="shared" si="173"/>
        <v/>
      </c>
      <c r="L103" s="241" t="str">
        <f t="shared" si="174"/>
        <v/>
      </c>
      <c r="M103" s="235" t="str">
        <f t="shared" si="175"/>
        <v/>
      </c>
      <c r="N103" s="141"/>
      <c r="O103" s="141"/>
      <c r="P103" s="141"/>
      <c r="Q103" s="141">
        <v>0</v>
      </c>
      <c r="R103" s="39"/>
      <c r="S103" s="70"/>
      <c r="T103" s="62"/>
      <c r="U103" s="62"/>
      <c r="V103" s="70"/>
      <c r="W103" s="62">
        <f>'[1]Data Entry'!CP107</f>
        <v>0</v>
      </c>
      <c r="X103" s="66"/>
      <c r="Y103" s="66"/>
      <c r="Z103" s="66"/>
      <c r="AA103" s="66"/>
      <c r="AB103" s="66"/>
      <c r="AC103" s="66"/>
      <c r="AD103" s="67" t="str">
        <f t="shared" si="133"/>
        <v/>
      </c>
      <c r="AE103" s="67" t="str">
        <f t="shared" si="134"/>
        <v/>
      </c>
      <c r="AF103" s="67" t="str">
        <f t="shared" si="135"/>
        <v/>
      </c>
      <c r="AG103" s="67" t="str">
        <f t="shared" si="136"/>
        <v/>
      </c>
      <c r="AH103" s="67" t="str">
        <f t="shared" si="137"/>
        <v/>
      </c>
      <c r="AI103" s="65" t="str">
        <f t="shared" si="138"/>
        <v/>
      </c>
      <c r="AJ103" s="65">
        <v>0</v>
      </c>
      <c r="AK103" s="66">
        <v>0</v>
      </c>
      <c r="AL103" s="65" t="str">
        <f t="shared" si="139"/>
        <v/>
      </c>
      <c r="AM103" s="66">
        <f t="shared" si="156"/>
        <v>0</v>
      </c>
      <c r="AN103" s="65">
        <f t="shared" si="108"/>
        <v>0</v>
      </c>
      <c r="AO103" s="65">
        <f t="shared" si="157"/>
        <v>0</v>
      </c>
      <c r="AP103" s="65"/>
      <c r="AQ103" s="65">
        <f t="shared" si="158"/>
        <v>0</v>
      </c>
      <c r="AR103" s="67" t="str">
        <f t="shared" si="140"/>
        <v/>
      </c>
      <c r="AS103" s="67" t="str">
        <f t="shared" si="141"/>
        <v/>
      </c>
      <c r="AT103" s="65"/>
      <c r="AU103" s="65"/>
      <c r="AV103" s="67" t="str">
        <f t="shared" si="142"/>
        <v/>
      </c>
      <c r="AW103" s="67" t="str">
        <f t="shared" si="143"/>
        <v/>
      </c>
      <c r="AX103" s="67" t="str">
        <f t="shared" si="144"/>
        <v/>
      </c>
      <c r="AY103" s="67" t="str">
        <f t="shared" si="145"/>
        <v/>
      </c>
      <c r="AZ103" s="67" t="str">
        <f t="shared" si="146"/>
        <v/>
      </c>
      <c r="BA103" s="65" t="str">
        <f t="shared" si="147"/>
        <v/>
      </c>
      <c r="BB103" s="65"/>
      <c r="BC103" s="66">
        <v>0</v>
      </c>
      <c r="BD103" s="65" t="str">
        <f t="shared" si="148"/>
        <v/>
      </c>
      <c r="BE103" s="66">
        <f t="shared" si="149"/>
        <v>0</v>
      </c>
      <c r="BF103" s="65">
        <f t="shared" si="150"/>
        <v>0</v>
      </c>
      <c r="BG103" s="65">
        <f t="shared" si="159"/>
        <v>0</v>
      </c>
      <c r="BH103" s="65">
        <f t="shared" si="160"/>
        <v>0</v>
      </c>
      <c r="BI103" s="65" t="str">
        <f t="shared" si="161"/>
        <v/>
      </c>
      <c r="BJ103" s="67" t="str">
        <f t="shared" si="151"/>
        <v/>
      </c>
      <c r="BK103" s="67" t="str">
        <f t="shared" si="152"/>
        <v/>
      </c>
      <c r="BL103" s="65"/>
      <c r="BM103" s="65"/>
      <c r="BN103" s="67" t="str">
        <f t="shared" si="153"/>
        <v/>
      </c>
      <c r="BO103" s="61">
        <f t="shared" si="162"/>
        <v>0</v>
      </c>
      <c r="BP103" s="61">
        <f t="shared" si="163"/>
        <v>1</v>
      </c>
      <c r="BQ103" s="61">
        <f t="shared" si="164"/>
        <v>0</v>
      </c>
      <c r="BR103" s="61">
        <f t="shared" si="165"/>
        <v>0</v>
      </c>
      <c r="BS103" s="61">
        <f t="shared" si="119"/>
        <v>0</v>
      </c>
      <c r="BT103" s="61">
        <f t="shared" si="166"/>
        <v>1</v>
      </c>
      <c r="BU103" s="47">
        <f t="shared" si="167"/>
        <v>0</v>
      </c>
      <c r="BV103" s="68">
        <f t="shared" si="168"/>
        <v>1</v>
      </c>
      <c r="BW103" s="47">
        <f t="shared" si="123"/>
        <v>0</v>
      </c>
      <c r="BX103" s="47">
        <f t="shared" si="124"/>
        <v>0</v>
      </c>
      <c r="BY103" s="36" t="str">
        <f t="shared" si="169"/>
        <v/>
      </c>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row>
    <row r="104" spans="1:101" s="63" customFormat="1" ht="15.75">
      <c r="A104" s="103">
        <v>9</v>
      </c>
      <c r="B104" s="236" t="str">
        <f>IF(ISNA(VLOOKUP(A104,Master!BR$60:CD$107,3,FALSE)),"",VLOOKUP(A104,Master!BR$60:CD$107,3,FALSE))</f>
        <v/>
      </c>
      <c r="C104" s="237" t="str">
        <f>IF(ISNA(VLOOKUP(A104,Master!BR$60:CD$107,7,FALSE)),"",VLOOKUP(A104,Master!BR$60:CD$107,7,FALSE))</f>
        <v/>
      </c>
      <c r="D104" s="240" t="str">
        <f>IF(ISNA(VLOOKUP(A104,Master!BR$60:CD$107,8,FALSE)),"",VLOOKUP(A104,Master!BR$60:CD$107,8,FALSE))</f>
        <v/>
      </c>
      <c r="E104" s="239" t="str">
        <f>IF(ISNA(VLOOKUP(A104,Master!BR$60:CD$107,4,FALSE)),"",VLOOKUP(A104,Master!BR$60:CD$107,4,FALSE))</f>
        <v/>
      </c>
      <c r="F104" s="112" t="str">
        <f>IF(ISNA(VLOOKUP(A104,Master!BR$60:CD$107,5,FALSE)),"",VLOOKUP(A104,Master!BR$60:CD$107,5,FALSE))</f>
        <v/>
      </c>
      <c r="G104" s="241" t="str">
        <f>IF(ISNA(VLOOKUP(A104,Master!BR$60:CD$107,6,FALSE)),"",VLOOKUP(A104,Master!BR$60:CD$107,6,FALSE))</f>
        <v/>
      </c>
      <c r="H104" s="241" t="str">
        <f t="shared" si="170"/>
        <v/>
      </c>
      <c r="I104" s="240" t="str">
        <f t="shared" si="171"/>
        <v/>
      </c>
      <c r="J104" s="241" t="str">
        <f t="shared" si="172"/>
        <v/>
      </c>
      <c r="K104" s="241" t="str">
        <f t="shared" si="173"/>
        <v/>
      </c>
      <c r="L104" s="241" t="str">
        <f t="shared" si="174"/>
        <v/>
      </c>
      <c r="M104" s="235" t="str">
        <f t="shared" si="175"/>
        <v/>
      </c>
      <c r="N104" s="141"/>
      <c r="O104" s="141"/>
      <c r="P104" s="141"/>
      <c r="Q104" s="141">
        <v>0</v>
      </c>
      <c r="R104" s="39"/>
      <c r="S104" s="70"/>
      <c r="T104" s="62"/>
      <c r="U104" s="62"/>
      <c r="V104" s="70"/>
      <c r="W104" s="62">
        <f>'[1]Data Entry'!CP108</f>
        <v>0</v>
      </c>
      <c r="X104" s="66"/>
      <c r="Y104" s="66"/>
      <c r="Z104" s="66"/>
      <c r="AA104" s="66"/>
      <c r="AB104" s="66"/>
      <c r="AC104" s="66"/>
      <c r="AD104" s="67" t="str">
        <f t="shared" si="133"/>
        <v/>
      </c>
      <c r="AE104" s="67" t="str">
        <f t="shared" si="134"/>
        <v/>
      </c>
      <c r="AF104" s="67" t="str">
        <f t="shared" si="135"/>
        <v/>
      </c>
      <c r="AG104" s="67" t="str">
        <f t="shared" si="136"/>
        <v/>
      </c>
      <c r="AH104" s="67" t="str">
        <f t="shared" si="137"/>
        <v/>
      </c>
      <c r="AI104" s="65" t="str">
        <f t="shared" si="138"/>
        <v/>
      </c>
      <c r="AJ104" s="65">
        <v>0</v>
      </c>
      <c r="AK104" s="66">
        <v>0</v>
      </c>
      <c r="AL104" s="65" t="str">
        <f t="shared" si="139"/>
        <v/>
      </c>
      <c r="AM104" s="66">
        <f t="shared" si="156"/>
        <v>0</v>
      </c>
      <c r="AN104" s="65">
        <f t="shared" si="108"/>
        <v>0</v>
      </c>
      <c r="AO104" s="65">
        <f t="shared" si="157"/>
        <v>0</v>
      </c>
      <c r="AP104" s="65"/>
      <c r="AQ104" s="65">
        <f t="shared" si="158"/>
        <v>0</v>
      </c>
      <c r="AR104" s="67" t="str">
        <f t="shared" si="140"/>
        <v/>
      </c>
      <c r="AS104" s="67" t="str">
        <f t="shared" si="141"/>
        <v/>
      </c>
      <c r="AT104" s="65"/>
      <c r="AU104" s="65"/>
      <c r="AV104" s="67" t="str">
        <f t="shared" si="142"/>
        <v/>
      </c>
      <c r="AW104" s="67" t="str">
        <f t="shared" si="143"/>
        <v/>
      </c>
      <c r="AX104" s="67" t="str">
        <f t="shared" si="144"/>
        <v/>
      </c>
      <c r="AY104" s="67" t="str">
        <f t="shared" si="145"/>
        <v/>
      </c>
      <c r="AZ104" s="67" t="str">
        <f t="shared" si="146"/>
        <v/>
      </c>
      <c r="BA104" s="65" t="str">
        <f t="shared" si="147"/>
        <v/>
      </c>
      <c r="BB104" s="65"/>
      <c r="BC104" s="66">
        <v>0</v>
      </c>
      <c r="BD104" s="65" t="str">
        <f t="shared" si="148"/>
        <v/>
      </c>
      <c r="BE104" s="66">
        <f t="shared" si="149"/>
        <v>0</v>
      </c>
      <c r="BF104" s="65">
        <f t="shared" si="150"/>
        <v>0</v>
      </c>
      <c r="BG104" s="65">
        <f t="shared" si="159"/>
        <v>0</v>
      </c>
      <c r="BH104" s="65">
        <f t="shared" si="160"/>
        <v>0</v>
      </c>
      <c r="BI104" s="65" t="str">
        <f t="shared" si="161"/>
        <v/>
      </c>
      <c r="BJ104" s="67" t="str">
        <f t="shared" si="151"/>
        <v/>
      </c>
      <c r="BK104" s="67" t="str">
        <f t="shared" si="152"/>
        <v/>
      </c>
      <c r="BL104" s="65"/>
      <c r="BM104" s="65"/>
      <c r="BN104" s="67" t="str">
        <f t="shared" si="153"/>
        <v/>
      </c>
      <c r="BO104" s="61">
        <f t="shared" si="162"/>
        <v>0</v>
      </c>
      <c r="BP104" s="61">
        <f t="shared" si="163"/>
        <v>1</v>
      </c>
      <c r="BQ104" s="61">
        <f t="shared" si="164"/>
        <v>0</v>
      </c>
      <c r="BR104" s="61">
        <f t="shared" si="165"/>
        <v>0</v>
      </c>
      <c r="BS104" s="61">
        <f t="shared" si="119"/>
        <v>0</v>
      </c>
      <c r="BT104" s="61">
        <f t="shared" si="166"/>
        <v>1</v>
      </c>
      <c r="BU104" s="47">
        <f t="shared" si="167"/>
        <v>0</v>
      </c>
      <c r="BV104" s="68">
        <f t="shared" si="168"/>
        <v>1</v>
      </c>
      <c r="BW104" s="47">
        <f t="shared" si="123"/>
        <v>0</v>
      </c>
      <c r="BX104" s="47">
        <f t="shared" si="124"/>
        <v>0</v>
      </c>
      <c r="BY104" s="36" t="str">
        <f t="shared" si="169"/>
        <v/>
      </c>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row>
    <row r="105" spans="1:101" s="63" customFormat="1">
      <c r="A105" s="356"/>
      <c r="B105" s="334"/>
      <c r="C105" s="244"/>
      <c r="D105" s="244"/>
      <c r="E105" s="264" t="s">
        <v>157</v>
      </c>
      <c r="F105" s="106"/>
      <c r="G105" s="107"/>
      <c r="H105" s="107">
        <f>SUM(H96:H104)</f>
        <v>0</v>
      </c>
      <c r="I105" s="107"/>
      <c r="J105" s="107">
        <f t="shared" ref="J105:L105" si="176">SUM(J96:J104)</f>
        <v>0</v>
      </c>
      <c r="K105" s="107">
        <f t="shared" si="176"/>
        <v>0</v>
      </c>
      <c r="L105" s="107">
        <f t="shared" si="176"/>
        <v>0</v>
      </c>
      <c r="M105" s="108"/>
      <c r="N105" s="138"/>
      <c r="O105" s="138"/>
      <c r="P105" s="138"/>
      <c r="Q105" s="138"/>
      <c r="R105" s="39"/>
      <c r="S105" s="1"/>
      <c r="T105" s="62"/>
      <c r="U105" s="62"/>
      <c r="V105" s="62"/>
      <c r="W105" s="62"/>
      <c r="X105" s="62"/>
      <c r="Y105" s="62"/>
      <c r="Z105" s="62"/>
      <c r="AA105" s="62"/>
      <c r="AB105" s="62"/>
      <c r="AC105" s="62"/>
      <c r="AD105" s="67"/>
      <c r="AE105" s="67"/>
      <c r="AF105" s="67"/>
      <c r="AG105" s="67"/>
      <c r="AH105" s="67"/>
      <c r="AI105" s="65"/>
      <c r="AJ105" s="65"/>
      <c r="AK105" s="66"/>
      <c r="AL105" s="65"/>
      <c r="AM105" s="66"/>
      <c r="AN105" s="65"/>
      <c r="AO105" s="65"/>
      <c r="AP105" s="65"/>
      <c r="AQ105" s="65"/>
      <c r="AR105" s="67"/>
      <c r="AS105" s="67"/>
      <c r="AT105" s="65"/>
      <c r="AU105" s="65"/>
      <c r="AV105" s="67"/>
      <c r="AW105" s="67"/>
      <c r="AX105" s="67"/>
      <c r="AY105" s="67"/>
      <c r="AZ105" s="67"/>
      <c r="BA105" s="65"/>
      <c r="BB105" s="65"/>
      <c r="BC105" s="66"/>
      <c r="BD105" s="65"/>
      <c r="BE105" s="66"/>
      <c r="BF105" s="65"/>
      <c r="BG105" s="65"/>
      <c r="BH105" s="65"/>
      <c r="BI105" s="65"/>
      <c r="BJ105" s="67"/>
      <c r="BK105" s="67"/>
      <c r="BL105" s="65"/>
      <c r="BM105" s="65"/>
      <c r="BN105" s="67"/>
      <c r="BO105" s="61"/>
      <c r="BP105" s="61"/>
      <c r="BQ105" s="61"/>
      <c r="BR105" s="61"/>
      <c r="BS105" s="61"/>
      <c r="BT105" s="61"/>
      <c r="BU105" s="47"/>
      <c r="BV105" s="68"/>
      <c r="BW105" s="47"/>
      <c r="BX105" s="47"/>
      <c r="BY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row>
    <row r="106" spans="1:101" s="63" customFormat="1">
      <c r="A106" s="356"/>
      <c r="B106" s="334"/>
      <c r="C106" s="244"/>
      <c r="D106" s="244"/>
      <c r="E106" s="264" t="s">
        <v>158</v>
      </c>
      <c r="F106" s="106"/>
      <c r="G106" s="107"/>
      <c r="H106" s="143">
        <f>H94+H105</f>
        <v>0</v>
      </c>
      <c r="I106" s="143"/>
      <c r="J106" s="143">
        <f t="shared" ref="J106:L106" si="177">J94+J105</f>
        <v>0</v>
      </c>
      <c r="K106" s="143">
        <f t="shared" si="177"/>
        <v>0</v>
      </c>
      <c r="L106" s="143">
        <f t="shared" si="177"/>
        <v>0</v>
      </c>
      <c r="M106" s="108"/>
      <c r="N106" s="138"/>
      <c r="O106" s="138"/>
      <c r="P106" s="138"/>
      <c r="Q106" s="138"/>
      <c r="R106" s="39"/>
      <c r="S106" s="1"/>
      <c r="T106" s="62"/>
      <c r="U106" s="62"/>
      <c r="V106" s="62"/>
      <c r="W106" s="62"/>
      <c r="X106" s="62"/>
      <c r="Y106" s="62"/>
      <c r="Z106" s="62"/>
      <c r="AA106" s="62"/>
      <c r="AB106" s="62"/>
      <c r="AC106" s="62"/>
      <c r="AD106" s="67"/>
      <c r="AE106" s="67"/>
      <c r="AF106" s="67"/>
      <c r="AG106" s="67"/>
      <c r="AH106" s="67"/>
      <c r="AI106" s="65"/>
      <c r="AJ106" s="65"/>
      <c r="AK106" s="66"/>
      <c r="AL106" s="65"/>
      <c r="AM106" s="66"/>
      <c r="AN106" s="65"/>
      <c r="AO106" s="65"/>
      <c r="AP106" s="65"/>
      <c r="AQ106" s="65"/>
      <c r="AR106" s="67"/>
      <c r="AS106" s="67"/>
      <c r="AT106" s="65"/>
      <c r="AU106" s="65"/>
      <c r="AV106" s="67"/>
      <c r="AW106" s="67"/>
      <c r="AX106" s="67"/>
      <c r="AY106" s="67"/>
      <c r="AZ106" s="67"/>
      <c r="BA106" s="65"/>
      <c r="BB106" s="65"/>
      <c r="BC106" s="66"/>
      <c r="BD106" s="65"/>
      <c r="BE106" s="66"/>
      <c r="BF106" s="65"/>
      <c r="BG106" s="65"/>
      <c r="BH106" s="65"/>
      <c r="BI106" s="65"/>
      <c r="BJ106" s="67"/>
      <c r="BK106" s="67"/>
      <c r="BL106" s="65"/>
      <c r="BM106" s="65"/>
      <c r="BN106" s="67"/>
      <c r="BO106" s="61"/>
      <c r="BP106" s="61"/>
      <c r="BQ106" s="61"/>
      <c r="BR106" s="61"/>
      <c r="BS106" s="61"/>
      <c r="BT106" s="61"/>
      <c r="BU106" s="47"/>
      <c r="BV106" s="68"/>
      <c r="BW106" s="47"/>
      <c r="BX106" s="47"/>
      <c r="BY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row>
    <row r="107" spans="1:101" s="63" customFormat="1">
      <c r="A107" s="629" t="s">
        <v>343</v>
      </c>
      <c r="B107" s="630"/>
      <c r="C107" s="630"/>
      <c r="D107" s="630"/>
      <c r="E107" s="630"/>
      <c r="F107" s="630"/>
      <c r="G107" s="630"/>
      <c r="H107" s="630"/>
      <c r="I107" s="630"/>
      <c r="J107" s="630"/>
      <c r="K107" s="630"/>
      <c r="L107" s="630"/>
      <c r="M107" s="631"/>
      <c r="N107" s="138"/>
      <c r="O107" s="138"/>
      <c r="P107" s="138"/>
      <c r="Q107" s="138"/>
      <c r="R107" s="39"/>
      <c r="S107" s="1"/>
      <c r="T107" s="62"/>
      <c r="U107" s="62"/>
      <c r="V107" s="62"/>
      <c r="W107" s="62"/>
      <c r="X107" s="62"/>
      <c r="Y107" s="62"/>
      <c r="Z107" s="62"/>
      <c r="AA107" s="62"/>
      <c r="AB107" s="62"/>
      <c r="AC107" s="62"/>
      <c r="AD107" s="67"/>
      <c r="AE107" s="67"/>
      <c r="AF107" s="67"/>
      <c r="AG107" s="67"/>
      <c r="AH107" s="67"/>
      <c r="AI107" s="65"/>
      <c r="AJ107" s="65"/>
      <c r="AK107" s="66"/>
      <c r="AL107" s="65"/>
      <c r="AM107" s="66"/>
      <c r="AN107" s="65"/>
      <c r="AO107" s="65"/>
      <c r="AP107" s="65"/>
      <c r="AQ107" s="65"/>
      <c r="AR107" s="67"/>
      <c r="AS107" s="67"/>
      <c r="AT107" s="65"/>
      <c r="AU107" s="65"/>
      <c r="AV107" s="67"/>
      <c r="AW107" s="67"/>
      <c r="AX107" s="67"/>
      <c r="AY107" s="67"/>
      <c r="AZ107" s="67"/>
      <c r="BA107" s="65"/>
      <c r="BB107" s="65"/>
      <c r="BC107" s="66"/>
      <c r="BD107" s="65"/>
      <c r="BE107" s="66"/>
      <c r="BF107" s="65"/>
      <c r="BG107" s="65"/>
      <c r="BH107" s="65"/>
      <c r="BI107" s="65"/>
      <c r="BJ107" s="67"/>
      <c r="BK107" s="67"/>
      <c r="BL107" s="65"/>
      <c r="BM107" s="65"/>
      <c r="BN107" s="67"/>
      <c r="BO107" s="61"/>
      <c r="BP107" s="61"/>
      <c r="BQ107" s="61"/>
      <c r="BR107" s="61"/>
      <c r="BS107" s="61"/>
      <c r="BT107" s="61"/>
      <c r="BU107" s="47"/>
      <c r="BV107" s="68"/>
      <c r="BW107" s="47"/>
      <c r="BX107" s="47"/>
      <c r="BY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row>
    <row r="108" spans="1:101" s="63" customFormat="1" ht="16.5" customHeight="1">
      <c r="A108" s="265">
        <v>1</v>
      </c>
      <c r="B108" s="236" t="str">
        <f>IF(ISNA(VLOOKUP(A108,Master!CE$60:CQ$107,3,FALSE)),"",VLOOKUP(A108,Master!CE$60:CQ$107,3,FALSE))</f>
        <v/>
      </c>
      <c r="C108" s="266" t="str">
        <f>IF(ISNA(VLOOKUP(A108,Master!CE$60:CQ$107,7,FALSE)),"",VLOOKUP(A108,Master!CE$60:CQ$107,7,FALSE))</f>
        <v/>
      </c>
      <c r="D108" s="267" t="str">
        <f>IF(ISNA(VLOOKUP(A108,Master!CE$60:CQ$107,8,FALSE)),"",VLOOKUP(A108,Master!CE$60:CQ$107,8,FALSE))</f>
        <v/>
      </c>
      <c r="E108" s="268" t="str">
        <f>IF(ISNA(VLOOKUP(A108,Master!CE$60:CQ$107,4,FALSE)),"",VLOOKUP(A108,Master!CE$60:CQ$107,4,FALSE))</f>
        <v/>
      </c>
      <c r="F108" s="112" t="str">
        <f>IF(ISNA(VLOOKUP(A108,Master!CE$60:CQ$107,5,FALSE)),"",VLOOKUP(A108,Master!CE$60:CQ$107,5,FALSE))</f>
        <v/>
      </c>
      <c r="G108" s="269" t="str">
        <f>IF(ISNA(VLOOKUP(A108,Master!CE$60:CQ$107,6,FALSE)),"",VLOOKUP(A108,Master!CE$60:CQ$107,6,FALSE))</f>
        <v/>
      </c>
      <c r="H108" s="235" t="str">
        <f>IF(AND(F108=""),"",G108*12)</f>
        <v/>
      </c>
      <c r="I108" s="240" t="str">
        <f>IF(AND(F108=""),"","Not Applicable")</f>
        <v/>
      </c>
      <c r="J108" s="235" t="str">
        <f>IF(AND(F108=""),"","0")</f>
        <v/>
      </c>
      <c r="K108" s="235" t="str">
        <f>IF(AND(F108=""),"",H108+J108)</f>
        <v/>
      </c>
      <c r="L108" s="235" t="str">
        <f>IF(AND(F108=""),"",K108)</f>
        <v/>
      </c>
      <c r="M108" s="235" t="str">
        <f>IF(AND(F108=""),"","SANVIDA")</f>
        <v/>
      </c>
      <c r="N108" s="147"/>
      <c r="O108" s="147"/>
      <c r="P108" s="147"/>
      <c r="Q108" s="147"/>
      <c r="R108" s="148"/>
      <c r="S108" s="54"/>
      <c r="T108" s="62"/>
      <c r="U108" s="62"/>
      <c r="V108" s="62"/>
      <c r="W108" s="62"/>
      <c r="X108" s="62"/>
      <c r="Y108" s="62"/>
      <c r="Z108" s="62"/>
      <c r="AA108" s="62"/>
      <c r="AB108" s="62"/>
      <c r="AC108" s="62"/>
      <c r="AD108" s="67" t="str">
        <f t="shared" ref="AD108:AD117" si="178">IF(AND(G108=""),"",(IF(M108="FIX PAY",0,(G108-ROUNDUP(ROUND((G108*3%)-(G108*3%)*3%,0),-1)))))</f>
        <v/>
      </c>
      <c r="AE108" s="67" t="str">
        <f t="shared" ref="AE108:AE117" si="179">IF(AND(G108=""),"",$K108*$BO108)</f>
        <v/>
      </c>
      <c r="AF108" s="67" t="str">
        <f t="shared" ref="AF108:AF117" si="180">IF(AND(G108=""),"",$K108*$BP108)</f>
        <v/>
      </c>
      <c r="AG108" s="67" t="str">
        <f t="shared" ref="AG108:AG117" si="181">IF(AND(G108=""),"",$K108*$BQ108)</f>
        <v/>
      </c>
      <c r="AH108" s="67" t="str">
        <f t="shared" ref="AH108:AH117" si="182">IF(AND(G108=""),"",$K108*$BR108)</f>
        <v/>
      </c>
      <c r="AI108" s="65" t="str">
        <f t="shared" ref="AI108:AI117" si="183">IF(AND(G108=""),"",ROUND((AE108+AF108)*$AI$10,0)*BS108)</f>
        <v/>
      </c>
      <c r="AJ108" s="65">
        <v>0</v>
      </c>
      <c r="AK108" s="66">
        <v>0</v>
      </c>
      <c r="AL108" s="65" t="str">
        <f t="shared" ref="AL108:AL117" si="184">IF(AND(G108=""),"",ROUND((AE108+AF108)*$AL$10,0)*BS108)</f>
        <v/>
      </c>
      <c r="AM108" s="66">
        <f t="shared" ref="AM108:AM117" si="185">$E$79*BP108*BS108*(IF(G108&lt;=0,0,1))*(IF(F108&lt;=4800,1,0))</f>
        <v>0</v>
      </c>
      <c r="AN108" s="65">
        <f t="shared" ref="AN108:AN117" si="186">IF(AND(G108=""),0,ROUND((G108+ROUND(G108*$AI$10,0))/2,0)*(IF(M108="FIX PAY",0,1)))</f>
        <v>0</v>
      </c>
      <c r="AO108" s="65">
        <f>IF(E108="CLERK GRADE I",1,IF(E108="CLERK GRADE II",1,0))*75*12*BS108*(IF(G108&lt;=0,0,1))*BT108</f>
        <v>0</v>
      </c>
      <c r="AP108" s="65"/>
      <c r="AQ108" s="65">
        <f>(IF(E108="LAB BOY",150,IF(E108="JAMADAR",150,IF(E108="PEON",150,0))))*12*BS108*(IF(G108&lt;=0,0,1))</f>
        <v>0</v>
      </c>
      <c r="AR108" s="67" t="str">
        <f t="shared" ref="AR108:AR117" si="187">IF(AND(G108=""),"",SUM(AI108:AQ108)+AE108+AF108)</f>
        <v/>
      </c>
      <c r="AS108" s="67" t="str">
        <f t="shared" ref="AS108:AS117" si="188">IF(AND(G108=""),"",AR108)</f>
        <v/>
      </c>
      <c r="AT108" s="65"/>
      <c r="AU108" s="65"/>
      <c r="AV108" s="67" t="str">
        <f t="shared" ref="AV108:AV117" si="189">IF(AND(G108=""),"",AS108+AT108+AU108)</f>
        <v/>
      </c>
      <c r="AW108" s="67" t="str">
        <f t="shared" ref="AW108:AW117" si="190">IF(AND(G108=""),"",L108*BO108)</f>
        <v/>
      </c>
      <c r="AX108" s="67" t="str">
        <f t="shared" ref="AX108:AX117" si="191">IF(AND(G108=""),"",L108*BP108)</f>
        <v/>
      </c>
      <c r="AY108" s="67" t="str">
        <f t="shared" ref="AY108:AY117" si="192">IF(AND(G108=""),"",L108*BQ108)</f>
        <v/>
      </c>
      <c r="AZ108" s="67" t="str">
        <f t="shared" ref="AZ108:AZ117" si="193">IF(AND(G108=""),"",L108*BR108)</f>
        <v/>
      </c>
      <c r="BA108" s="65" t="str">
        <f t="shared" ref="BA108:BA117" si="194">IF(AND(G108=""),"",ROUND((AW108+AX108)*$BA$10,0)*BS108)</f>
        <v/>
      </c>
      <c r="BB108" s="65"/>
      <c r="BC108" s="66">
        <v>4</v>
      </c>
      <c r="BD108" s="65" t="str">
        <f t="shared" ref="BD108:BD117" si="195">IF(AND(G108=""),"",ROUND((AW108+AX108)*$BD$10,0)*BS108)</f>
        <v/>
      </c>
      <c r="BE108" s="66">
        <f t="shared" ref="BE108:BE117" si="196">3387*2*BP108*BS108*(IF(G108&lt;=0,0,1))*(IF(F108&lt;=4800,1,0))</f>
        <v>0</v>
      </c>
      <c r="BF108" s="65">
        <f t="shared" ref="BF108:BF117" si="197">IF(AND(G108=""),0,ROUND((AD108+ROUND(AD108*$AI$10,0))/2,0)*(IF(M108="FIX PAY",0,1)))</f>
        <v>0</v>
      </c>
      <c r="BG108" s="65">
        <f>IF(E108="CLERK GRADE I",1,IF(E108="CLERK GRADE II",1,0))*75*12*BS108*(IF(G108&lt;=0,0,1))*BT108</f>
        <v>0</v>
      </c>
      <c r="BH108" s="65">
        <f>IF(AND(E108=""),0,(IF(E108="ASSISTANT",12,IF(E108="CLERK GRADE I",12,IF(E108="CLERK GRADE II",12,IF(E108="FIELDMAN &amp; FIELD REC",12,IF(E108="LAB BOY",12,IF(E108="JAMADAR",12,IF(E108="PEON",12,10))))))))*(MINA(ROUND(AD108*6%,0),600))*(IF($S108="yes",1,)))</f>
        <v>0</v>
      </c>
      <c r="BI108" s="65" t="str">
        <f>IF(AND(G108=""),"",(IF(E108="LAB BOY",150,IF(E108="JAMADAR",150,IF(E108="PEON",150,0))))*12*BS108*(IF(G108&lt;=0,0,1)))</f>
        <v/>
      </c>
      <c r="BJ108" s="67" t="str">
        <f t="shared" ref="BJ108:BJ117" si="198">IF(AND(G108=""),"",SUM(BA108:BI108)+AW108+AX108)</f>
        <v/>
      </c>
      <c r="BK108" s="67" t="str">
        <f t="shared" ref="BK108:BK117" si="199">IF(AND(G108=""),"",BJ108)</f>
        <v/>
      </c>
      <c r="BL108" s="65"/>
      <c r="BM108" s="65"/>
      <c r="BN108" s="67" t="str">
        <f t="shared" ref="BN108:BN117" si="200">IF(AND(G108=""),"",BK108+BL108+BM108)</f>
        <v/>
      </c>
      <c r="BO108" s="61">
        <f>(IF(E108="PRINCIPAL",1,IF(E108="H M",1,IF(E108="AGRICULTURE INST",1,IF(E108="TEACHER-1ST",1,IF(E108="PTI  I  (13)",1,IF(E108="AGRICULTURE TEACH",1,IF(E108="INSTRUCTOR",1,0))))))))+(IF(E108="JR TEACHER",1,IF(E108="LIBRARIAN I",1,0)))*(IF(M108="FIX PAY",0,1))</f>
        <v>0</v>
      </c>
      <c r="BP108" s="61">
        <f t="shared" ref="BP108:BP117" si="201">IF(BO108&lt;=0,1,0)*(IF(M108="FIX PAY",0,1))</f>
        <v>1</v>
      </c>
      <c r="BQ108" s="61">
        <f>(IF(E108="PRINCIPAL (16)",1,IF(E108="V P (14)",1,IF(E108="H M (14)",1,IF(E108="AGRICULTURE INST (13)",1,IF(E108="TEACHER-1ST (13)",1,IF(E108="PTI  I  (13)",1,IF(E108="AGRICULTURE TEACH (13)",1,IF(E108="INSTRUCTOR (13)",1,0))))))))+(IF(E108="JR TEACHER (13)",1,IF(E108="LIBRARIAN I (13)",1,0))))*(IF(M108="FIX PAY",1,0))</f>
        <v>0</v>
      </c>
      <c r="BR108" s="61">
        <f t="shared" ref="BR108:BR117" si="202">IF(BQ108&lt;=0,1,0)*(IF(M108="FIX PAY",1,0))</f>
        <v>0</v>
      </c>
      <c r="BS108" s="61">
        <f t="shared" si="119"/>
        <v>0</v>
      </c>
      <c r="BT108" s="61">
        <f t="shared" ref="BT108:BT117" si="203">IF(V108="No",0,1)</f>
        <v>1</v>
      </c>
      <c r="BU108" s="47">
        <f>IF((ROUND((SUMPRODUCT(MID(0&amp;C108,LARGE(INDEX(ISNUMBER(--MID(C108,ROW($1:$25),1))* ROW($1:$25),0),ROW($1:$25))+1,1)*10^ROW($1:$25)/10)),-8)/100000000)&gt;=2004,1,0)</f>
        <v>0</v>
      </c>
      <c r="BV108" s="68">
        <f t="shared" ref="BV108:BV117" si="204">IF(G108&lt;=0,0,1)</f>
        <v>1</v>
      </c>
      <c r="BW108" s="47">
        <f t="shared" si="123"/>
        <v>0</v>
      </c>
      <c r="BX108" s="47">
        <f t="shared" si="124"/>
        <v>0</v>
      </c>
      <c r="BY108" s="36" t="str">
        <f>IF(AND(C108=""),"",IF(AND(C108&lt;=0),"",IF((ROUND((SUMPRODUCT(MID(0&amp;C108,LARGE(INDEX(ISNUMBER(--MID(C108,ROW($1:$71),1))* ROW($1:$71),0),ROW($1:$71))+1,1)*10^ROW($1:$71)/10)),-8)/100000000)&lt;2004,1,0)))</f>
        <v/>
      </c>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row>
    <row r="109" spans="1:101" s="63" customFormat="1" ht="16.5" customHeight="1">
      <c r="A109" s="265">
        <v>2</v>
      </c>
      <c r="B109" s="236" t="str">
        <f>IF(ISNA(VLOOKUP(A109,Master!CE$60:CQ$107,3,FALSE)),"",VLOOKUP(A109,Master!CE$60:CQ$107,3,FALSE))</f>
        <v/>
      </c>
      <c r="C109" s="266" t="str">
        <f>IF(ISNA(VLOOKUP(A109,Master!CE$60:CQ$107,7,FALSE)),"",VLOOKUP(A109,Master!CE$60:CQ$107,7,FALSE))</f>
        <v/>
      </c>
      <c r="D109" s="267" t="str">
        <f>IF(ISNA(VLOOKUP(A109,Master!CE$60:CQ$107,8,FALSE)),"",VLOOKUP(A109,Master!CE$60:CQ$107,8,FALSE))</f>
        <v/>
      </c>
      <c r="E109" s="268" t="str">
        <f>IF(ISNA(VLOOKUP(A109,Master!CE$60:CQ$107,4,FALSE)),"",VLOOKUP(A109,Master!CE$60:CQ$107,4,FALSE))</f>
        <v/>
      </c>
      <c r="F109" s="112" t="str">
        <f>IF(ISNA(VLOOKUP(A109,Master!CE$60:CQ$107,5,FALSE)),"",VLOOKUP(A109,Master!CE$60:CQ$107,5,FALSE))</f>
        <v/>
      </c>
      <c r="G109" s="269" t="str">
        <f>IF(ISNA(VLOOKUP(A109,Master!CE$60:CQ$107,6,FALSE)),"",VLOOKUP(A109,Master!CE$60:CQ$107,6,FALSE))</f>
        <v/>
      </c>
      <c r="H109" s="235" t="str">
        <f t="shared" ref="H109:H111" si="205">IF(AND(F109=""),"",G109*12)</f>
        <v/>
      </c>
      <c r="I109" s="240" t="str">
        <f t="shared" ref="I109:I111" si="206">IF(AND(F109=""),"","Not Applicable")</f>
        <v/>
      </c>
      <c r="J109" s="235" t="str">
        <f t="shared" ref="J109:J111" si="207">IF(AND(F109=""),"","0")</f>
        <v/>
      </c>
      <c r="K109" s="235" t="str">
        <f t="shared" ref="K109:K111" si="208">IF(AND(F109=""),"",H109+J109)</f>
        <v/>
      </c>
      <c r="L109" s="235" t="str">
        <f t="shared" ref="L109:L111" si="209">IF(AND(F109=""),"",K109)</f>
        <v/>
      </c>
      <c r="M109" s="235" t="str">
        <f t="shared" ref="M109:M111" si="210">IF(AND(F109=""),"","SANVIDA")</f>
        <v/>
      </c>
      <c r="N109" s="147"/>
      <c r="O109" s="147"/>
      <c r="P109" s="147"/>
      <c r="Q109" s="147"/>
      <c r="R109" s="148"/>
      <c r="S109" s="54"/>
      <c r="T109" s="62"/>
      <c r="U109" s="62"/>
      <c r="V109" s="62"/>
      <c r="W109" s="62"/>
      <c r="X109" s="62"/>
      <c r="Y109" s="62"/>
      <c r="Z109" s="62"/>
      <c r="AA109" s="62"/>
      <c r="AB109" s="62"/>
      <c r="AC109" s="62"/>
      <c r="AD109" s="67" t="str">
        <f t="shared" si="178"/>
        <v/>
      </c>
      <c r="AE109" s="67" t="str">
        <f t="shared" si="179"/>
        <v/>
      </c>
      <c r="AF109" s="67" t="str">
        <f t="shared" si="180"/>
        <v/>
      </c>
      <c r="AG109" s="67" t="str">
        <f t="shared" si="181"/>
        <v/>
      </c>
      <c r="AH109" s="67" t="str">
        <f t="shared" si="182"/>
        <v/>
      </c>
      <c r="AI109" s="65" t="str">
        <f t="shared" si="183"/>
        <v/>
      </c>
      <c r="AJ109" s="65">
        <v>0</v>
      </c>
      <c r="AK109" s="66">
        <v>0</v>
      </c>
      <c r="AL109" s="65" t="str">
        <f t="shared" si="184"/>
        <v/>
      </c>
      <c r="AM109" s="66">
        <f t="shared" si="185"/>
        <v>0</v>
      </c>
      <c r="AN109" s="65">
        <f t="shared" si="186"/>
        <v>0</v>
      </c>
      <c r="AO109" s="65">
        <f>IF(E109="CLERK GRADE I",1,IF(E109="CLERK GRADE II",1,0))*75*12*BS109*(IF(G109&lt;=0,0,1))*BT109</f>
        <v>0</v>
      </c>
      <c r="AP109" s="65"/>
      <c r="AQ109" s="65">
        <f>(IF(E109="LAB BOY",150,IF(E109="JAMADAR",150,IF(E109="PEON",150,0))))*12*BS109*(IF(G109&lt;=0,0,1))</f>
        <v>0</v>
      </c>
      <c r="AR109" s="67" t="str">
        <f t="shared" si="187"/>
        <v/>
      </c>
      <c r="AS109" s="67" t="str">
        <f t="shared" si="188"/>
        <v/>
      </c>
      <c r="AT109" s="65"/>
      <c r="AU109" s="65"/>
      <c r="AV109" s="67" t="str">
        <f t="shared" si="189"/>
        <v/>
      </c>
      <c r="AW109" s="67" t="str">
        <f t="shared" si="190"/>
        <v/>
      </c>
      <c r="AX109" s="67" t="str">
        <f t="shared" si="191"/>
        <v/>
      </c>
      <c r="AY109" s="67" t="str">
        <f t="shared" si="192"/>
        <v/>
      </c>
      <c r="AZ109" s="67" t="str">
        <f t="shared" si="193"/>
        <v/>
      </c>
      <c r="BA109" s="65" t="str">
        <f t="shared" si="194"/>
        <v/>
      </c>
      <c r="BB109" s="65"/>
      <c r="BC109" s="66">
        <v>5</v>
      </c>
      <c r="BD109" s="65" t="str">
        <f t="shared" si="195"/>
        <v/>
      </c>
      <c r="BE109" s="66">
        <f t="shared" si="196"/>
        <v>0</v>
      </c>
      <c r="BF109" s="65">
        <f t="shared" si="197"/>
        <v>0</v>
      </c>
      <c r="BG109" s="65">
        <f>IF(E109="CLERK GRADE I",1,IF(E109="CLERK GRADE II",1,0))*75*12*BS109*(IF(G109&lt;=0,0,1))*BT109</f>
        <v>0</v>
      </c>
      <c r="BH109" s="65">
        <f>IF(AND(E109=""),0,(IF(E109="ASSISTANT",12,IF(E109="CLERK GRADE I",12,IF(E109="CLERK GRADE II",12,IF(E109="FIELDMAN &amp; FIELD REC",12,IF(E109="LAB BOY",12,IF(E109="JAMADAR",12,IF(E109="PEON",12,10))))))))*(MINA(ROUND(AD109*6%,0),600))*(IF($S109="yes",1,)))</f>
        <v>0</v>
      </c>
      <c r="BI109" s="65" t="str">
        <f>IF(AND(G109=""),"",(IF(E109="LAB BOY",150,IF(E109="JAMADAR",150,IF(E109="PEON",150,0))))*12*BS109*(IF(G109&lt;=0,0,1)))</f>
        <v/>
      </c>
      <c r="BJ109" s="67" t="str">
        <f t="shared" si="198"/>
        <v/>
      </c>
      <c r="BK109" s="67" t="str">
        <f t="shared" si="199"/>
        <v/>
      </c>
      <c r="BL109" s="65"/>
      <c r="BM109" s="65"/>
      <c r="BN109" s="67" t="str">
        <f t="shared" si="200"/>
        <v/>
      </c>
      <c r="BO109" s="61">
        <f>(IF(E109="PRINCIPAL",1,IF(E109="H M",1,IF(E109="AGRICULTURE INST",1,IF(E109="TEACHER-1ST",1,IF(E109="PTI  I  (13)",1,IF(E109="AGRICULTURE TEACH",1,IF(E109="INSTRUCTOR",1,0))))))))+(IF(E109="JR TEACHER",1,IF(E109="LIBRARIAN I",1,0)))*(IF(M109="FIX PAY",0,1))</f>
        <v>0</v>
      </c>
      <c r="BP109" s="61">
        <f t="shared" si="201"/>
        <v>1</v>
      </c>
      <c r="BQ109" s="61">
        <f>(IF(E109="PRINCIPAL (16)",1,IF(E109="V P (14)",1,IF(E109="H M (14)",1,IF(E109="AGRICULTURE INST (13)",1,IF(E109="TEACHER-1ST (13)",1,IF(E109="PTI  I  (13)",1,IF(E109="AGRICULTURE TEACH (13)",1,IF(E109="INSTRUCTOR (13)",1,0))))))))+(IF(E109="JR TEACHER (13)",1,IF(E109="LIBRARIAN I (13)",1,0))))*(IF(M109="FIX PAY",1,0))</f>
        <v>0</v>
      </c>
      <c r="BR109" s="61">
        <f t="shared" si="202"/>
        <v>0</v>
      </c>
      <c r="BS109" s="61">
        <f t="shared" si="119"/>
        <v>0</v>
      </c>
      <c r="BT109" s="61">
        <f t="shared" si="203"/>
        <v>1</v>
      </c>
      <c r="BU109" s="47">
        <f>IF((ROUND((SUMPRODUCT(MID(0&amp;C109,LARGE(INDEX(ISNUMBER(--MID(C109,ROW($1:$25),1))* ROW($1:$25),0),ROW($1:$25))+1,1)*10^ROW($1:$25)/10)),-8)/100000000)&gt;=2004,1,0)</f>
        <v>0</v>
      </c>
      <c r="BV109" s="68">
        <f t="shared" si="204"/>
        <v>1</v>
      </c>
      <c r="BW109" s="47">
        <f t="shared" si="123"/>
        <v>0</v>
      </c>
      <c r="BX109" s="47">
        <f t="shared" si="124"/>
        <v>0</v>
      </c>
      <c r="BY109" s="36" t="str">
        <f>IF(AND(C109=""),"",IF(AND(C109&lt;=0),"",IF((ROUND((SUMPRODUCT(MID(0&amp;C109,LARGE(INDEX(ISNUMBER(--MID(C109,ROW($1:$71),1))* ROW($1:$71),0),ROW($1:$71))+1,1)*10^ROW($1:$71)/10)),-8)/100000000)&lt;2004,1,0)))</f>
        <v/>
      </c>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row>
    <row r="110" spans="1:101" s="63" customFormat="1" ht="16.5" customHeight="1">
      <c r="A110" s="265">
        <v>3</v>
      </c>
      <c r="B110" s="236" t="str">
        <f>IF(ISNA(VLOOKUP(A110,Master!CE$60:CQ$107,3,FALSE)),"",VLOOKUP(A110,Master!CE$60:CQ$107,3,FALSE))</f>
        <v/>
      </c>
      <c r="C110" s="266" t="str">
        <f>IF(ISNA(VLOOKUP(A110,Master!CE$60:CQ$107,7,FALSE)),"",VLOOKUP(A110,Master!CE$60:CQ$107,7,FALSE))</f>
        <v/>
      </c>
      <c r="D110" s="267" t="str">
        <f>IF(ISNA(VLOOKUP(A110,Master!CE$60:CQ$107,8,FALSE)),"",VLOOKUP(A110,Master!CE$60:CQ$107,8,FALSE))</f>
        <v/>
      </c>
      <c r="E110" s="268" t="str">
        <f>IF(ISNA(VLOOKUP(A110,Master!CE$60:CQ$107,4,FALSE)),"",VLOOKUP(A110,Master!CE$60:CQ$107,4,FALSE))</f>
        <v/>
      </c>
      <c r="F110" s="112" t="str">
        <f>IF(ISNA(VLOOKUP(A110,Master!CE$60:CQ$107,5,FALSE)),"",VLOOKUP(A110,Master!CE$60:CQ$107,5,FALSE))</f>
        <v/>
      </c>
      <c r="G110" s="269" t="str">
        <f>IF(ISNA(VLOOKUP(A110,Master!CE$60:CQ$107,6,FALSE)),"",VLOOKUP(A110,Master!CE$60:CQ$107,6,FALSE))</f>
        <v/>
      </c>
      <c r="H110" s="235" t="str">
        <f t="shared" si="205"/>
        <v/>
      </c>
      <c r="I110" s="240" t="str">
        <f t="shared" si="206"/>
        <v/>
      </c>
      <c r="J110" s="235" t="str">
        <f t="shared" si="207"/>
        <v/>
      </c>
      <c r="K110" s="235" t="str">
        <f t="shared" si="208"/>
        <v/>
      </c>
      <c r="L110" s="235" t="str">
        <f t="shared" si="209"/>
        <v/>
      </c>
      <c r="M110" s="235" t="str">
        <f t="shared" si="210"/>
        <v/>
      </c>
      <c r="N110" s="147"/>
      <c r="O110" s="147"/>
      <c r="P110" s="147"/>
      <c r="Q110" s="147"/>
      <c r="R110" s="148"/>
      <c r="S110" s="54"/>
      <c r="T110" s="62"/>
      <c r="U110" s="62"/>
      <c r="V110" s="62"/>
      <c r="W110" s="62"/>
      <c r="X110" s="62"/>
      <c r="Y110" s="62"/>
      <c r="Z110" s="62"/>
      <c r="AA110" s="62"/>
      <c r="AB110" s="62"/>
      <c r="AC110" s="62"/>
      <c r="AD110" s="67" t="str">
        <f t="shared" si="178"/>
        <v/>
      </c>
      <c r="AE110" s="67" t="str">
        <f t="shared" si="179"/>
        <v/>
      </c>
      <c r="AF110" s="67" t="str">
        <f t="shared" si="180"/>
        <v/>
      </c>
      <c r="AG110" s="67" t="str">
        <f t="shared" si="181"/>
        <v/>
      </c>
      <c r="AH110" s="67" t="str">
        <f t="shared" si="182"/>
        <v/>
      </c>
      <c r="AI110" s="65" t="str">
        <f t="shared" si="183"/>
        <v/>
      </c>
      <c r="AJ110" s="65">
        <v>0</v>
      </c>
      <c r="AK110" s="66">
        <v>0</v>
      </c>
      <c r="AL110" s="65" t="str">
        <f t="shared" si="184"/>
        <v/>
      </c>
      <c r="AM110" s="66">
        <f t="shared" si="185"/>
        <v>0</v>
      </c>
      <c r="AN110" s="65">
        <f t="shared" si="186"/>
        <v>0</v>
      </c>
      <c r="AO110" s="65">
        <f>IF(E110="CLERK GRADE I",1,IF(E110="CLERK GRADE II",1,0))*75*12*BS110*(IF(G110&lt;=0,0,1))*BT110</f>
        <v>0</v>
      </c>
      <c r="AP110" s="65"/>
      <c r="AQ110" s="65">
        <f>(IF(E110="LAB BOY",150,IF(E110="JAMADAR",150,IF(E110="PEON",150,0))))*12*BS110*(IF(G110&lt;=0,0,1))</f>
        <v>0</v>
      </c>
      <c r="AR110" s="67" t="str">
        <f t="shared" si="187"/>
        <v/>
      </c>
      <c r="AS110" s="67" t="str">
        <f t="shared" si="188"/>
        <v/>
      </c>
      <c r="AT110" s="65"/>
      <c r="AU110" s="65"/>
      <c r="AV110" s="67" t="str">
        <f t="shared" si="189"/>
        <v/>
      </c>
      <c r="AW110" s="67" t="str">
        <f t="shared" si="190"/>
        <v/>
      </c>
      <c r="AX110" s="67" t="str">
        <f t="shared" si="191"/>
        <v/>
      </c>
      <c r="AY110" s="67" t="str">
        <f t="shared" si="192"/>
        <v/>
      </c>
      <c r="AZ110" s="67" t="str">
        <f t="shared" si="193"/>
        <v/>
      </c>
      <c r="BA110" s="65" t="str">
        <f t="shared" si="194"/>
        <v/>
      </c>
      <c r="BB110" s="65"/>
      <c r="BC110" s="66">
        <v>6</v>
      </c>
      <c r="BD110" s="65" t="str">
        <f t="shared" si="195"/>
        <v/>
      </c>
      <c r="BE110" s="66">
        <f t="shared" si="196"/>
        <v>0</v>
      </c>
      <c r="BF110" s="65">
        <f t="shared" si="197"/>
        <v>0</v>
      </c>
      <c r="BG110" s="65">
        <f>IF(E110="CLERK GRADE I",1,IF(E110="CLERK GRADE II",1,0))*75*12*BS110*(IF(G110&lt;=0,0,1))*BT110</f>
        <v>0</v>
      </c>
      <c r="BH110" s="65">
        <f>IF(AND(E110=""),0,(IF(E110="ASSISTANT",12,IF(E110="CLERK GRADE I",12,IF(E110="CLERK GRADE II",12,IF(E110="FIELDMAN &amp; FIELD REC",12,IF(E110="LAB BOY",12,IF(E110="JAMADAR",12,IF(E110="PEON",12,10))))))))*(MINA(ROUND(AD110*6%,0),600))*(IF($S110="yes",1,)))</f>
        <v>0</v>
      </c>
      <c r="BI110" s="65" t="str">
        <f>IF(AND(G110=""),"",(IF(E110="LAB BOY",150,IF(E110="JAMADAR",150,IF(E110="PEON",150,0))))*12*BS110*(IF(G110&lt;=0,0,1)))</f>
        <v/>
      </c>
      <c r="BJ110" s="67" t="str">
        <f t="shared" si="198"/>
        <v/>
      </c>
      <c r="BK110" s="67" t="str">
        <f t="shared" si="199"/>
        <v/>
      </c>
      <c r="BL110" s="65"/>
      <c r="BM110" s="65"/>
      <c r="BN110" s="67" t="str">
        <f t="shared" si="200"/>
        <v/>
      </c>
      <c r="BO110" s="61">
        <f>(IF(E110="PRINCIPAL",1,IF(E110="H M",1,IF(E110="AGRICULTURE INST",1,IF(E110="TEACHER-1ST",1,IF(E110="PTI  I  (13)",1,IF(E110="AGRICULTURE TEACH",1,IF(E110="INSTRUCTOR",1,0))))))))+(IF(E110="JR TEACHER",1,IF(E110="LIBRARIAN I",1,0)))*(IF(M110="FIX PAY",0,1))</f>
        <v>0</v>
      </c>
      <c r="BP110" s="61">
        <f t="shared" si="201"/>
        <v>1</v>
      </c>
      <c r="BQ110" s="61">
        <f>(IF(E110="PRINCIPAL (16)",1,IF(E110="V P (14)",1,IF(E110="H M (14)",1,IF(E110="AGRICULTURE INST (13)",1,IF(E110="TEACHER-1ST (13)",1,IF(E110="PTI  I  (13)",1,IF(E110="AGRICULTURE TEACH (13)",1,IF(E110="INSTRUCTOR (13)",1,0))))))))+(IF(E110="JR TEACHER (13)",1,IF(E110="LIBRARIAN I (13)",1,0))))*(IF(M110="FIX PAY",1,0))</f>
        <v>0</v>
      </c>
      <c r="BR110" s="61">
        <f t="shared" si="202"/>
        <v>0</v>
      </c>
      <c r="BS110" s="61">
        <f t="shared" si="119"/>
        <v>0</v>
      </c>
      <c r="BT110" s="61">
        <f t="shared" si="203"/>
        <v>1</v>
      </c>
      <c r="BU110" s="47">
        <f>IF((ROUND((SUMPRODUCT(MID(0&amp;C110,LARGE(INDEX(ISNUMBER(--MID(C110,ROW($1:$25),1))* ROW($1:$25),0),ROW($1:$25))+1,1)*10^ROW($1:$25)/10)),-8)/100000000)&gt;=2004,1,0)</f>
        <v>0</v>
      </c>
      <c r="BV110" s="68">
        <f t="shared" si="204"/>
        <v>1</v>
      </c>
      <c r="BW110" s="47">
        <f t="shared" si="123"/>
        <v>0</v>
      </c>
      <c r="BX110" s="47">
        <f t="shared" si="124"/>
        <v>0</v>
      </c>
      <c r="BY110" s="36" t="str">
        <f>IF(AND(C110=""),"",IF(AND(C110&lt;=0),"",IF((ROUND((SUMPRODUCT(MID(0&amp;C110,LARGE(INDEX(ISNUMBER(--MID(C110,ROW($1:$71),1))* ROW($1:$71),0),ROW($1:$71))+1,1)*10^ROW($1:$71)/10)),-8)/100000000)&lt;2004,1,0)))</f>
        <v/>
      </c>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row>
    <row r="111" spans="1:101" s="63" customFormat="1" ht="16.5" customHeight="1">
      <c r="A111" s="265">
        <v>4</v>
      </c>
      <c r="B111" s="236" t="str">
        <f>IF(ISNA(VLOOKUP(A111,Master!CE$60:CQ$107,3,FALSE)),"",VLOOKUP(A111,Master!CE$60:CQ$107,3,FALSE))</f>
        <v/>
      </c>
      <c r="C111" s="266" t="str">
        <f>IF(ISNA(VLOOKUP(A111,Master!CE$60:CQ$107,7,FALSE)),"",VLOOKUP(A111,Master!CE$60:CQ$107,7,FALSE))</f>
        <v/>
      </c>
      <c r="D111" s="267" t="str">
        <f>IF(ISNA(VLOOKUP(A111,Master!CE$60:CQ$107,8,FALSE)),"",VLOOKUP(A111,Master!CE$60:CQ$107,8,FALSE))</f>
        <v/>
      </c>
      <c r="E111" s="268" t="str">
        <f>IF(ISNA(VLOOKUP(A111,Master!CE$60:CQ$107,4,FALSE)),"",VLOOKUP(A111,Master!CE$60:CQ$107,4,FALSE))</f>
        <v/>
      </c>
      <c r="F111" s="112" t="str">
        <f>IF(ISNA(VLOOKUP(A111,Master!CE$60:CQ$107,5,FALSE)),"",VLOOKUP(A111,Master!CE$60:CQ$107,5,FALSE))</f>
        <v/>
      </c>
      <c r="G111" s="269" t="str">
        <f>IF(ISNA(VLOOKUP(A111,Master!CE$60:CQ$107,6,FALSE)),"",VLOOKUP(A111,Master!CE$60:CQ$107,6,FALSE))</f>
        <v/>
      </c>
      <c r="H111" s="235" t="str">
        <f t="shared" si="205"/>
        <v/>
      </c>
      <c r="I111" s="240" t="str">
        <f t="shared" si="206"/>
        <v/>
      </c>
      <c r="J111" s="235" t="str">
        <f t="shared" si="207"/>
        <v/>
      </c>
      <c r="K111" s="235" t="str">
        <f t="shared" si="208"/>
        <v/>
      </c>
      <c r="L111" s="235" t="str">
        <f t="shared" si="209"/>
        <v/>
      </c>
      <c r="M111" s="235" t="str">
        <f t="shared" si="210"/>
        <v/>
      </c>
      <c r="N111" s="147"/>
      <c r="O111" s="147"/>
      <c r="P111" s="147"/>
      <c r="Q111" s="147"/>
      <c r="R111" s="148"/>
      <c r="S111" s="54"/>
      <c r="T111" s="62"/>
      <c r="U111" s="62"/>
      <c r="V111" s="62"/>
      <c r="W111" s="62"/>
      <c r="X111" s="62"/>
      <c r="Y111" s="62"/>
      <c r="Z111" s="62"/>
      <c r="AA111" s="62"/>
      <c r="AB111" s="62"/>
      <c r="AC111" s="62"/>
      <c r="AD111" s="67" t="str">
        <f t="shared" si="178"/>
        <v/>
      </c>
      <c r="AE111" s="67" t="str">
        <f t="shared" si="179"/>
        <v/>
      </c>
      <c r="AF111" s="67" t="str">
        <f t="shared" si="180"/>
        <v/>
      </c>
      <c r="AG111" s="67" t="str">
        <f t="shared" si="181"/>
        <v/>
      </c>
      <c r="AH111" s="67" t="str">
        <f t="shared" si="182"/>
        <v/>
      </c>
      <c r="AI111" s="65" t="str">
        <f t="shared" si="183"/>
        <v/>
      </c>
      <c r="AJ111" s="65">
        <v>0</v>
      </c>
      <c r="AK111" s="66">
        <v>0</v>
      </c>
      <c r="AL111" s="65" t="str">
        <f t="shared" si="184"/>
        <v/>
      </c>
      <c r="AM111" s="66">
        <f t="shared" si="185"/>
        <v>0</v>
      </c>
      <c r="AN111" s="65">
        <f t="shared" si="186"/>
        <v>0</v>
      </c>
      <c r="AO111" s="65">
        <f>IF(E111="CLERK GRADE I",1,IF(E111="CLERK GRADE II",1,0))*75*12*BS111*(IF(G111&lt;=0,0,1))*BT111</f>
        <v>0</v>
      </c>
      <c r="AP111" s="65"/>
      <c r="AQ111" s="65">
        <f>(IF(E111="LAB BOY",150,IF(E111="JAMADAR",150,IF(E111="PEON",150,0))))*12*BS111*(IF(G111&lt;=0,0,1))</f>
        <v>0</v>
      </c>
      <c r="AR111" s="67" t="str">
        <f t="shared" si="187"/>
        <v/>
      </c>
      <c r="AS111" s="67" t="str">
        <f t="shared" si="188"/>
        <v/>
      </c>
      <c r="AT111" s="65"/>
      <c r="AU111" s="65"/>
      <c r="AV111" s="67" t="str">
        <f t="shared" si="189"/>
        <v/>
      </c>
      <c r="AW111" s="67" t="str">
        <f t="shared" si="190"/>
        <v/>
      </c>
      <c r="AX111" s="67" t="str">
        <f t="shared" si="191"/>
        <v/>
      </c>
      <c r="AY111" s="67" t="str">
        <f t="shared" si="192"/>
        <v/>
      </c>
      <c r="AZ111" s="67" t="str">
        <f t="shared" si="193"/>
        <v/>
      </c>
      <c r="BA111" s="65" t="str">
        <f t="shared" si="194"/>
        <v/>
      </c>
      <c r="BB111" s="65"/>
      <c r="BC111" s="66">
        <v>7</v>
      </c>
      <c r="BD111" s="65" t="str">
        <f t="shared" si="195"/>
        <v/>
      </c>
      <c r="BE111" s="66">
        <f t="shared" si="196"/>
        <v>0</v>
      </c>
      <c r="BF111" s="65">
        <f t="shared" si="197"/>
        <v>0</v>
      </c>
      <c r="BG111" s="65">
        <f>IF(E111="CLERK GRADE I",1,IF(E111="CLERK GRADE II",1,0))*75*12*BS111*(IF(G111&lt;=0,0,1))*BT111</f>
        <v>0</v>
      </c>
      <c r="BH111" s="65">
        <f>IF(AND(E111=""),0,(IF(E111="ASSISTANT",12,IF(E111="CLERK GRADE I",12,IF(E111="CLERK GRADE II",12,IF(E111="FIELDMAN &amp; FIELD REC",12,IF(E111="LAB BOY",12,IF(E111="JAMADAR",12,IF(E111="PEON",12,10))))))))*(MINA(ROUND(AD111*6%,0),600))*(IF($S111="yes",1,)))</f>
        <v>0</v>
      </c>
      <c r="BI111" s="65" t="str">
        <f>IF(AND(G111=""),"",(IF(E111="LAB BOY",150,IF(E111="JAMADAR",150,IF(E111="PEON",150,0))))*12*BS111*(IF(G111&lt;=0,0,1)))</f>
        <v/>
      </c>
      <c r="BJ111" s="67" t="str">
        <f t="shared" si="198"/>
        <v/>
      </c>
      <c r="BK111" s="67" t="str">
        <f t="shared" si="199"/>
        <v/>
      </c>
      <c r="BL111" s="65"/>
      <c r="BM111" s="65"/>
      <c r="BN111" s="67" t="str">
        <f t="shared" si="200"/>
        <v/>
      </c>
      <c r="BO111" s="61">
        <f>(IF(E111="PRINCIPAL",1,IF(E111="H M",1,IF(E111="AGRICULTURE INST",1,IF(E111="TEACHER-1ST",1,IF(E111="PTI  I  (13)",1,IF(E111="AGRICULTURE TEACH",1,IF(E111="INSTRUCTOR",1,0))))))))+(IF(E111="JR TEACHER",1,IF(E111="LIBRARIAN I",1,0)))*(IF(M111="FIX PAY",0,1))</f>
        <v>0</v>
      </c>
      <c r="BP111" s="61">
        <f t="shared" si="201"/>
        <v>1</v>
      </c>
      <c r="BQ111" s="61">
        <f>(IF(E111="PRINCIPAL (16)",1,IF(E111="V P (14)",1,IF(E111="H M (14)",1,IF(E111="AGRICULTURE INST (13)",1,IF(E111="TEACHER-1ST (13)",1,IF(E111="PTI  I  (13)",1,IF(E111="AGRICULTURE TEACH (13)",1,IF(E111="INSTRUCTOR (13)",1,0))))))))+(IF(E111="JR TEACHER (13)",1,IF(E111="LIBRARIAN I (13)",1,0))))*(IF(M111="FIX PAY",1,0))</f>
        <v>0</v>
      </c>
      <c r="BR111" s="61">
        <f t="shared" si="202"/>
        <v>0</v>
      </c>
      <c r="BS111" s="61">
        <f t="shared" si="119"/>
        <v>0</v>
      </c>
      <c r="BT111" s="61">
        <f t="shared" si="203"/>
        <v>1</v>
      </c>
      <c r="BU111" s="47">
        <f>IF((ROUND((SUMPRODUCT(MID(0&amp;C111,LARGE(INDEX(ISNUMBER(--MID(C111,ROW($1:$25),1))* ROW($1:$25),0),ROW($1:$25))+1,1)*10^ROW($1:$25)/10)),-8)/100000000)&gt;=2004,1,0)</f>
        <v>0</v>
      </c>
      <c r="BV111" s="68">
        <f t="shared" si="204"/>
        <v>1</v>
      </c>
      <c r="BW111" s="47">
        <f t="shared" si="123"/>
        <v>0</v>
      </c>
      <c r="BX111" s="47">
        <f t="shared" si="124"/>
        <v>0</v>
      </c>
      <c r="BY111" s="36" t="str">
        <f>IF(AND(C111=""),"",IF(AND(C111&lt;=0),"",IF((ROUND((SUMPRODUCT(MID(0&amp;C111,LARGE(INDEX(ISNUMBER(--MID(C111,ROW($1:$71),1))* ROW($1:$71),0),ROW($1:$71))+1,1)*10^ROW($1:$71)/10)),-8)/100000000)&lt;2004,1,0)))</f>
        <v/>
      </c>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row>
    <row r="112" spans="1:101" s="63" customFormat="1">
      <c r="A112" s="356"/>
      <c r="B112" s="334"/>
      <c r="C112" s="334"/>
      <c r="D112" s="334"/>
      <c r="E112" s="105" t="s">
        <v>283</v>
      </c>
      <c r="F112" s="107"/>
      <c r="G112" s="107"/>
      <c r="H112" s="143">
        <f>SUM(H108:H111)</f>
        <v>0</v>
      </c>
      <c r="I112" s="143"/>
      <c r="J112" s="143">
        <f t="shared" ref="J112:L112" si="211">SUM(J108:J111)</f>
        <v>0</v>
      </c>
      <c r="K112" s="143">
        <f t="shared" si="211"/>
        <v>0</v>
      </c>
      <c r="L112" s="143">
        <f t="shared" si="211"/>
        <v>0</v>
      </c>
      <c r="M112" s="109"/>
      <c r="N112" s="138"/>
      <c r="O112" s="138"/>
      <c r="P112" s="138"/>
      <c r="Q112" s="138"/>
      <c r="R112" s="39"/>
      <c r="S112" s="1"/>
      <c r="T112" s="62"/>
      <c r="U112" s="62"/>
      <c r="V112" s="62"/>
      <c r="W112" s="62"/>
      <c r="X112" s="62"/>
      <c r="Y112" s="62"/>
      <c r="Z112" s="62"/>
      <c r="AA112" s="62"/>
      <c r="AB112" s="62"/>
      <c r="AC112" s="62"/>
      <c r="AD112" s="67"/>
      <c r="AE112" s="67"/>
      <c r="AF112" s="67"/>
      <c r="AG112" s="67"/>
      <c r="AH112" s="67"/>
      <c r="AI112" s="65"/>
      <c r="AJ112" s="65"/>
      <c r="AK112" s="66"/>
      <c r="AL112" s="65"/>
      <c r="AM112" s="66"/>
      <c r="AN112" s="65"/>
      <c r="AO112" s="65"/>
      <c r="AP112" s="65"/>
      <c r="AQ112" s="65"/>
      <c r="AR112" s="67"/>
      <c r="AS112" s="67"/>
      <c r="AT112" s="65"/>
      <c r="AU112" s="65"/>
      <c r="AV112" s="67"/>
      <c r="AW112" s="67"/>
      <c r="AX112" s="67"/>
      <c r="AY112" s="67"/>
      <c r="AZ112" s="67"/>
      <c r="BA112" s="65"/>
      <c r="BB112" s="65"/>
      <c r="BC112" s="66"/>
      <c r="BD112" s="65"/>
      <c r="BE112" s="66"/>
      <c r="BF112" s="65"/>
      <c r="BG112" s="65"/>
      <c r="BH112" s="65"/>
      <c r="BI112" s="65"/>
      <c r="BJ112" s="67"/>
      <c r="BK112" s="67"/>
      <c r="BL112" s="65"/>
      <c r="BM112" s="65"/>
      <c r="BN112" s="67"/>
      <c r="BO112" s="61"/>
      <c r="BP112" s="61"/>
      <c r="BQ112" s="61"/>
      <c r="BR112" s="61"/>
      <c r="BS112" s="61"/>
      <c r="BT112" s="61"/>
      <c r="BU112" s="47"/>
      <c r="BV112" s="68"/>
      <c r="BW112" s="47"/>
      <c r="BX112" s="47"/>
      <c r="BY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row>
    <row r="113" spans="1:101" s="63" customFormat="1">
      <c r="A113" s="629" t="s">
        <v>284</v>
      </c>
      <c r="B113" s="630"/>
      <c r="C113" s="630"/>
      <c r="D113" s="630"/>
      <c r="E113" s="630"/>
      <c r="F113" s="630"/>
      <c r="G113" s="630"/>
      <c r="H113" s="630"/>
      <c r="I113" s="630"/>
      <c r="J113" s="630"/>
      <c r="K113" s="630"/>
      <c r="L113" s="630"/>
      <c r="M113" s="631"/>
      <c r="N113" s="138"/>
      <c r="O113" s="138"/>
      <c r="P113" s="138"/>
      <c r="Q113" s="138"/>
      <c r="R113" s="39"/>
      <c r="S113" s="1"/>
      <c r="T113" s="62"/>
      <c r="U113" s="62"/>
      <c r="V113" s="62"/>
      <c r="W113" s="62"/>
      <c r="X113" s="62"/>
      <c r="Y113" s="62"/>
      <c r="Z113" s="62"/>
      <c r="AA113" s="62"/>
      <c r="AB113" s="62"/>
      <c r="AC113" s="62"/>
      <c r="AD113" s="67"/>
      <c r="AE113" s="67"/>
      <c r="AF113" s="67"/>
      <c r="AG113" s="67"/>
      <c r="AH113" s="67"/>
      <c r="AI113" s="65"/>
      <c r="AJ113" s="65"/>
      <c r="AK113" s="66"/>
      <c r="AL113" s="65"/>
      <c r="AM113" s="66"/>
      <c r="AN113" s="65"/>
      <c r="AO113" s="65"/>
      <c r="AP113" s="65"/>
      <c r="AQ113" s="65"/>
      <c r="AR113" s="67"/>
      <c r="AS113" s="67"/>
      <c r="AT113" s="65"/>
      <c r="AU113" s="65"/>
      <c r="AV113" s="67"/>
      <c r="AW113" s="67"/>
      <c r="AX113" s="67"/>
      <c r="AY113" s="67"/>
      <c r="AZ113" s="67"/>
      <c r="BA113" s="65"/>
      <c r="BB113" s="65"/>
      <c r="BC113" s="66"/>
      <c r="BD113" s="65"/>
      <c r="BE113" s="66"/>
      <c r="BF113" s="65"/>
      <c r="BG113" s="65"/>
      <c r="BH113" s="65"/>
      <c r="BI113" s="65"/>
      <c r="BJ113" s="67"/>
      <c r="BK113" s="67"/>
      <c r="BL113" s="65"/>
      <c r="BM113" s="65"/>
      <c r="BN113" s="67"/>
      <c r="BO113" s="61"/>
      <c r="BP113" s="61"/>
      <c r="BQ113" s="61"/>
      <c r="BR113" s="61"/>
      <c r="BS113" s="61"/>
      <c r="BT113" s="61"/>
      <c r="BU113" s="47"/>
      <c r="BV113" s="68"/>
      <c r="BW113" s="47"/>
      <c r="BX113" s="47"/>
      <c r="BY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row>
    <row r="114" spans="1:101" s="63" customFormat="1" ht="16.5" customHeight="1">
      <c r="A114" s="265">
        <v>1</v>
      </c>
      <c r="B114" s="236" t="str">
        <f>IF(ISNA(VLOOKUP(A114,Master!CR$60:CR$107,3,FALSE)),"",VLOOKUP(A114,Master!BR$60:DD$107,3,FALSE))</f>
        <v/>
      </c>
      <c r="C114" s="266" t="str">
        <f>IF(ISNA(VLOOKUP(A114,Master!CR$60:CR$107,7,FALSE)),"",VLOOKUP(A114,Master!BR$60:DD$107,7,FALSE))</f>
        <v/>
      </c>
      <c r="D114" s="267" t="str">
        <f>IF(ISNA(VLOOKUP(A114,Master!CR$60:CR$107,8,FALSE)),"",VLOOKUP(A114,Master!BR$60:DD$107,8,FALSE))</f>
        <v/>
      </c>
      <c r="E114" s="270" t="str">
        <f>IF(ISNA(VLOOKUP(A114,Master!CR$60:CR$107,4,FALSE)),"",VLOOKUP(A114,Master!BR$60:DD$107,4,FALSE))</f>
        <v/>
      </c>
      <c r="F114" s="112" t="str">
        <f>IF(ISNA(VLOOKUP(A114,Master!CR$60:CR$107,5,FALSE)),"",VLOOKUP(A114,Master!BR$60:DD$107,5,FALSE))</f>
        <v/>
      </c>
      <c r="G114" s="269" t="str">
        <f>IF(ISNA(VLOOKUP(A114,Master!CR$60:CR$107,6,FALSE)),"",VLOOKUP(A114,Master!BR$60:DD$107,6,FALSE))</f>
        <v/>
      </c>
      <c r="H114" s="235" t="str">
        <f>IF(AND(F114=""),"",G114*12)</f>
        <v/>
      </c>
      <c r="I114" s="240" t="str">
        <f>IF(AND(F114=""),"","Not Applicable")</f>
        <v/>
      </c>
      <c r="J114" s="235" t="str">
        <f>IF(AND(F114=""),"","0")</f>
        <v/>
      </c>
      <c r="K114" s="235" t="str">
        <f>IF(AND(F114=""),"",H114+J114)</f>
        <v/>
      </c>
      <c r="L114" s="235" t="str">
        <f>IF(AND(F114=""),"",K114)</f>
        <v/>
      </c>
      <c r="M114" s="235" t="str">
        <f>IF(AND(F114=""),"","SANVIDA")</f>
        <v/>
      </c>
      <c r="N114" s="138"/>
      <c r="O114" s="138"/>
      <c r="P114" s="138"/>
      <c r="Q114" s="138"/>
      <c r="R114" s="39"/>
      <c r="S114" s="1"/>
      <c r="T114" s="62"/>
      <c r="U114" s="62"/>
      <c r="V114" s="62"/>
      <c r="W114" s="62"/>
      <c r="X114" s="62"/>
      <c r="Y114" s="62"/>
      <c r="Z114" s="62"/>
      <c r="AA114" s="62"/>
      <c r="AB114" s="62"/>
      <c r="AC114" s="62"/>
      <c r="AD114" s="67" t="str">
        <f t="shared" si="178"/>
        <v/>
      </c>
      <c r="AE114" s="67" t="str">
        <f t="shared" si="179"/>
        <v/>
      </c>
      <c r="AF114" s="67" t="str">
        <f t="shared" si="180"/>
        <v/>
      </c>
      <c r="AG114" s="67" t="str">
        <f t="shared" si="181"/>
        <v/>
      </c>
      <c r="AH114" s="67" t="str">
        <f t="shared" si="182"/>
        <v/>
      </c>
      <c r="AI114" s="65" t="str">
        <f t="shared" si="183"/>
        <v/>
      </c>
      <c r="AJ114" s="65">
        <v>0</v>
      </c>
      <c r="AK114" s="66">
        <v>0</v>
      </c>
      <c r="AL114" s="65" t="str">
        <f t="shared" si="184"/>
        <v/>
      </c>
      <c r="AM114" s="66">
        <f t="shared" si="185"/>
        <v>0</v>
      </c>
      <c r="AN114" s="65">
        <f t="shared" si="186"/>
        <v>0</v>
      </c>
      <c r="AO114" s="65">
        <f>IF(E114="CLERK GRADE I",1,IF(E114="CLERK GRADE II",1,0))*75*12*BS114*(IF(G114&lt;=0,0,1))*BT114</f>
        <v>0</v>
      </c>
      <c r="AP114" s="65"/>
      <c r="AQ114" s="65">
        <f>(IF(E114="LAB BOY",150,IF(E114="JAMADAR",150,IF(E114="PEON",150,0))))*12*BS114*(IF(G114&lt;=0,0,1))</f>
        <v>0</v>
      </c>
      <c r="AR114" s="67" t="str">
        <f t="shared" si="187"/>
        <v/>
      </c>
      <c r="AS114" s="67" t="str">
        <f t="shared" si="188"/>
        <v/>
      </c>
      <c r="AT114" s="65"/>
      <c r="AU114" s="65"/>
      <c r="AV114" s="67" t="str">
        <f t="shared" si="189"/>
        <v/>
      </c>
      <c r="AW114" s="67" t="str">
        <f t="shared" si="190"/>
        <v/>
      </c>
      <c r="AX114" s="67" t="str">
        <f t="shared" si="191"/>
        <v/>
      </c>
      <c r="AY114" s="67" t="str">
        <f t="shared" si="192"/>
        <v/>
      </c>
      <c r="AZ114" s="67" t="str">
        <f t="shared" si="193"/>
        <v/>
      </c>
      <c r="BA114" s="65" t="str">
        <f t="shared" si="194"/>
        <v/>
      </c>
      <c r="BB114" s="65"/>
      <c r="BC114" s="66">
        <v>10</v>
      </c>
      <c r="BD114" s="65" t="str">
        <f t="shared" si="195"/>
        <v/>
      </c>
      <c r="BE114" s="66">
        <f t="shared" si="196"/>
        <v>0</v>
      </c>
      <c r="BF114" s="65">
        <f t="shared" si="197"/>
        <v>0</v>
      </c>
      <c r="BG114" s="65">
        <f>IF(E114="CLERK GRADE I",1,IF(E114="CLERK GRADE II",1,0))*75*12*BS114*(IF(G114&lt;=0,0,1))*BT114</f>
        <v>0</v>
      </c>
      <c r="BH114" s="65">
        <f>IF(AND(E114=""),0,(IF(E114="ASSISTANT",12,IF(E114="CLERK GRADE I",12,IF(E114="CLERK GRADE II",12,IF(E114="FIELDMAN &amp; FIELD REC",12,IF(E114="LAB BOY",12,IF(E114="JAMADAR",12,IF(E114="PEON",12,10))))))))*(MINA(ROUND(AD114*6%,0),600))*(IF($S114="yes",1,)))</f>
        <v>0</v>
      </c>
      <c r="BI114" s="65" t="str">
        <f>IF(AND(G114=""),"",(IF(E114="LAB BOY",150,IF(E114="JAMADAR",150,IF(E114="PEON",150,0))))*12*BS114*(IF(G114&lt;=0,0,1)))</f>
        <v/>
      </c>
      <c r="BJ114" s="67" t="str">
        <f t="shared" si="198"/>
        <v/>
      </c>
      <c r="BK114" s="67" t="str">
        <f t="shared" si="199"/>
        <v/>
      </c>
      <c r="BL114" s="65"/>
      <c r="BM114" s="65"/>
      <c r="BN114" s="67" t="str">
        <f t="shared" si="200"/>
        <v/>
      </c>
      <c r="BO114" s="61">
        <f>(IF(E114="PRINCIPAL",1,IF(E114="H M",1,IF(E114="AGRICULTURE INST",1,IF(E114="TEACHER-1ST",1,IF(E114="PTI  I  (13)",1,IF(E114="AGRICULTURE TEACH",1,IF(E114="INSTRUCTOR",1,0))))))))+(IF(E114="JR TEACHER",1,IF(E114="LIBRARIAN I",1,0)))*(IF(M114="FIX PAY",0,1))</f>
        <v>0</v>
      </c>
      <c r="BP114" s="61">
        <f t="shared" si="201"/>
        <v>1</v>
      </c>
      <c r="BQ114" s="61">
        <f>(IF(E114="PRINCIPAL (16)",1,IF(E114="V P (14)",1,IF(E114="H M (14)",1,IF(E114="AGRICULTURE INST (13)",1,IF(E114="TEACHER-1ST (13)",1,IF(E114="PTI  I  (13)",1,IF(E114="AGRICULTURE TEACH (13)",1,IF(E114="INSTRUCTOR (13)",1,0))))))))+(IF(E114="JR TEACHER (13)",1,IF(E114="LIBRARIAN I (13)",1,0))))*(IF(M114="FIX PAY",1,0))</f>
        <v>0</v>
      </c>
      <c r="BR114" s="61">
        <f t="shared" si="202"/>
        <v>0</v>
      </c>
      <c r="BS114" s="61">
        <f t="shared" si="119"/>
        <v>0</v>
      </c>
      <c r="BT114" s="61">
        <f t="shared" si="203"/>
        <v>1</v>
      </c>
      <c r="BU114" s="47">
        <f>IF((ROUND((SUMPRODUCT(MID(0&amp;C114,LARGE(INDEX(ISNUMBER(--MID(C114,ROW($1:$25),1))* ROW($1:$25),0),ROW($1:$25))+1,1)*10^ROW($1:$25)/10)),-8)/100000000)&gt;=2004,1,0)</f>
        <v>0</v>
      </c>
      <c r="BV114" s="68">
        <f t="shared" si="204"/>
        <v>1</v>
      </c>
      <c r="BW114" s="47">
        <f t="shared" si="123"/>
        <v>0</v>
      </c>
      <c r="BX114" s="47">
        <f t="shared" si="124"/>
        <v>0</v>
      </c>
      <c r="BY114" s="36" t="str">
        <f>IF(AND(C114=""),"",IF(AND(C114&lt;=0),"",IF((ROUND((SUMPRODUCT(MID(0&amp;C114,LARGE(INDEX(ISNUMBER(--MID(C114,ROW($1:$71),1))* ROW($1:$71),0),ROW($1:$71))+1,1)*10^ROW($1:$71)/10)),-8)/100000000)&lt;2004,1,0)))</f>
        <v/>
      </c>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row>
    <row r="115" spans="1:101" s="63" customFormat="1" ht="16.5" customHeight="1">
      <c r="A115" s="265">
        <v>2</v>
      </c>
      <c r="B115" s="236" t="str">
        <f>IF(ISNA(VLOOKUP(A115,Master!CR$60:CR$107,3,FALSE)),"",VLOOKUP(A115,Master!BR$60:DD$107,3,FALSE))</f>
        <v/>
      </c>
      <c r="C115" s="266" t="str">
        <f>IF(ISNA(VLOOKUP(A115,Master!CR$60:CR$107,7,FALSE)),"",VLOOKUP(A115,Master!BR$60:DD$107,7,FALSE))</f>
        <v/>
      </c>
      <c r="D115" s="267" t="str">
        <f>IF(ISNA(VLOOKUP(A115,Master!CR$60:CR$107,8,FALSE)),"",VLOOKUP(A115,Master!BR$60:DD$107,8,FALSE))</f>
        <v/>
      </c>
      <c r="E115" s="270" t="str">
        <f>IF(ISNA(VLOOKUP(A115,Master!CR$60:CR$107,4,FALSE)),"",VLOOKUP(A115,Master!BR$60:DD$107,4,FALSE))</f>
        <v/>
      </c>
      <c r="F115" s="112" t="str">
        <f>IF(ISNA(VLOOKUP(A115,Master!CR$60:CR$107,5,FALSE)),"",VLOOKUP(A115,Master!BR$60:DD$107,5,FALSE))</f>
        <v/>
      </c>
      <c r="G115" s="269" t="str">
        <f>IF(ISNA(VLOOKUP(A115,Master!CR$60:CR$107,6,FALSE)),"",VLOOKUP(A115,Master!BR$60:DD$107,6,FALSE))</f>
        <v/>
      </c>
      <c r="H115" s="235" t="str">
        <f t="shared" ref="H115:H117" si="212">IF(AND(F115=""),"",G115*12)</f>
        <v/>
      </c>
      <c r="I115" s="240" t="str">
        <f t="shared" ref="I115:I117" si="213">IF(AND(F115=""),"","Not Applicable")</f>
        <v/>
      </c>
      <c r="J115" s="235" t="str">
        <f t="shared" ref="J115:J117" si="214">IF(AND(F115=""),"","0")</f>
        <v/>
      </c>
      <c r="K115" s="235" t="str">
        <f t="shared" ref="K115:K117" si="215">IF(AND(F115=""),"",H115+J115)</f>
        <v/>
      </c>
      <c r="L115" s="235" t="str">
        <f t="shared" ref="L115:L117" si="216">IF(AND(F115=""),"",K115)</f>
        <v/>
      </c>
      <c r="M115" s="235" t="str">
        <f t="shared" ref="M115:M117" si="217">IF(AND(F115=""),"","SANVIDA")</f>
        <v/>
      </c>
      <c r="N115" s="138"/>
      <c r="O115" s="138"/>
      <c r="P115" s="138"/>
      <c r="Q115" s="138"/>
      <c r="R115" s="39"/>
      <c r="S115" s="1"/>
      <c r="T115" s="62"/>
      <c r="U115" s="62"/>
      <c r="V115" s="62"/>
      <c r="W115" s="62"/>
      <c r="X115" s="62"/>
      <c r="Y115" s="62"/>
      <c r="Z115" s="62"/>
      <c r="AA115" s="62"/>
      <c r="AB115" s="62"/>
      <c r="AC115" s="62"/>
      <c r="AD115" s="67" t="str">
        <f t="shared" si="178"/>
        <v/>
      </c>
      <c r="AE115" s="67" t="str">
        <f t="shared" si="179"/>
        <v/>
      </c>
      <c r="AF115" s="67" t="str">
        <f t="shared" si="180"/>
        <v/>
      </c>
      <c r="AG115" s="67" t="str">
        <f t="shared" si="181"/>
        <v/>
      </c>
      <c r="AH115" s="67" t="str">
        <f t="shared" si="182"/>
        <v/>
      </c>
      <c r="AI115" s="65" t="str">
        <f t="shared" si="183"/>
        <v/>
      </c>
      <c r="AJ115" s="65">
        <v>0</v>
      </c>
      <c r="AK115" s="66">
        <v>0</v>
      </c>
      <c r="AL115" s="65" t="str">
        <f t="shared" si="184"/>
        <v/>
      </c>
      <c r="AM115" s="66">
        <f t="shared" si="185"/>
        <v>0</v>
      </c>
      <c r="AN115" s="65">
        <f t="shared" si="186"/>
        <v>0</v>
      </c>
      <c r="AO115" s="65">
        <f>IF(E115="CLERK GRADE I",1,IF(E115="CLERK GRADE II",1,0))*75*12*BS115*(IF(G115&lt;=0,0,1))*BT115</f>
        <v>0</v>
      </c>
      <c r="AP115" s="65"/>
      <c r="AQ115" s="65">
        <f>(IF(E115="LAB BOY",150,IF(E115="JAMADAR",150,IF(E115="PEON",150,0))))*12*BS115*(IF(G115&lt;=0,0,1))</f>
        <v>0</v>
      </c>
      <c r="AR115" s="67" t="str">
        <f t="shared" si="187"/>
        <v/>
      </c>
      <c r="AS115" s="67" t="str">
        <f t="shared" si="188"/>
        <v/>
      </c>
      <c r="AT115" s="65"/>
      <c r="AU115" s="65"/>
      <c r="AV115" s="67" t="str">
        <f t="shared" si="189"/>
        <v/>
      </c>
      <c r="AW115" s="67" t="str">
        <f t="shared" si="190"/>
        <v/>
      </c>
      <c r="AX115" s="67" t="str">
        <f t="shared" si="191"/>
        <v/>
      </c>
      <c r="AY115" s="67" t="str">
        <f t="shared" si="192"/>
        <v/>
      </c>
      <c r="AZ115" s="67" t="str">
        <f t="shared" si="193"/>
        <v/>
      </c>
      <c r="BA115" s="65" t="str">
        <f t="shared" si="194"/>
        <v/>
      </c>
      <c r="BB115" s="65"/>
      <c r="BC115" s="66">
        <v>11</v>
      </c>
      <c r="BD115" s="65" t="str">
        <f t="shared" si="195"/>
        <v/>
      </c>
      <c r="BE115" s="66">
        <f t="shared" si="196"/>
        <v>0</v>
      </c>
      <c r="BF115" s="65">
        <f t="shared" si="197"/>
        <v>0</v>
      </c>
      <c r="BG115" s="65">
        <f>IF(E115="CLERK GRADE I",1,IF(E115="CLERK GRADE II",1,0))*75*12*BS115*(IF(G115&lt;=0,0,1))*BT115</f>
        <v>0</v>
      </c>
      <c r="BH115" s="65">
        <f>IF(AND(E115=""),0,(IF(E115="ASSISTANT",12,IF(E115="CLERK GRADE I",12,IF(E115="CLERK GRADE II",12,IF(E115="FIELDMAN &amp; FIELD REC",12,IF(E115="LAB BOY",12,IF(E115="JAMADAR",12,IF(E115="PEON",12,10))))))))*(MINA(ROUND(AD115*6%,0),600))*(IF($S115="yes",1,)))</f>
        <v>0</v>
      </c>
      <c r="BI115" s="65" t="str">
        <f>IF(AND(G115=""),"",(IF(E115="LAB BOY",150,IF(E115="JAMADAR",150,IF(E115="PEON",150,0))))*12*BS115*(IF(G115&lt;=0,0,1)))</f>
        <v/>
      </c>
      <c r="BJ115" s="67" t="str">
        <f t="shared" si="198"/>
        <v/>
      </c>
      <c r="BK115" s="67" t="str">
        <f t="shared" si="199"/>
        <v/>
      </c>
      <c r="BL115" s="65"/>
      <c r="BM115" s="65"/>
      <c r="BN115" s="67" t="str">
        <f t="shared" si="200"/>
        <v/>
      </c>
      <c r="BO115" s="61">
        <f>(IF(E115="PRINCIPAL",1,IF(E115="H M",1,IF(E115="AGRICULTURE INST",1,IF(E115="TEACHER-1ST",1,IF(E115="PTI  I  (13)",1,IF(E115="AGRICULTURE TEACH",1,IF(E115="INSTRUCTOR",1,0))))))))+(IF(E115="JR TEACHER",1,IF(E115="LIBRARIAN I",1,0)))*(IF(M115="FIX PAY",0,1))</f>
        <v>0</v>
      </c>
      <c r="BP115" s="61">
        <f t="shared" si="201"/>
        <v>1</v>
      </c>
      <c r="BQ115" s="61">
        <f>(IF(E115="PRINCIPAL (16)",1,IF(E115="V P (14)",1,IF(E115="H M (14)",1,IF(E115="AGRICULTURE INST (13)",1,IF(E115="TEACHER-1ST (13)",1,IF(E115="PTI  I  (13)",1,IF(E115="AGRICULTURE TEACH (13)",1,IF(E115="INSTRUCTOR (13)",1,0))))))))+(IF(E115="JR TEACHER (13)",1,IF(E115="LIBRARIAN I (13)",1,0))))*(IF(M115="FIX PAY",1,0))</f>
        <v>0</v>
      </c>
      <c r="BR115" s="61">
        <f t="shared" si="202"/>
        <v>0</v>
      </c>
      <c r="BS115" s="61">
        <f t="shared" si="119"/>
        <v>0</v>
      </c>
      <c r="BT115" s="61">
        <f t="shared" si="203"/>
        <v>1</v>
      </c>
      <c r="BU115" s="47">
        <f>IF((ROUND((SUMPRODUCT(MID(0&amp;C115,LARGE(INDEX(ISNUMBER(--MID(C115,ROW($1:$25),1))* ROW($1:$25),0),ROW($1:$25))+1,1)*10^ROW($1:$25)/10)),-8)/100000000)&gt;=2004,1,0)</f>
        <v>0</v>
      </c>
      <c r="BV115" s="68">
        <f t="shared" si="204"/>
        <v>1</v>
      </c>
      <c r="BW115" s="47">
        <f t="shared" si="123"/>
        <v>0</v>
      </c>
      <c r="BX115" s="47">
        <f t="shared" si="124"/>
        <v>0</v>
      </c>
      <c r="BY115" s="36" t="str">
        <f>IF(AND(C115=""),"",IF(AND(C115&lt;=0),"",IF((ROUND((SUMPRODUCT(MID(0&amp;C115,LARGE(INDEX(ISNUMBER(--MID(C115,ROW($1:$71),1))* ROW($1:$71),0),ROW($1:$71))+1,1)*10^ROW($1:$71)/10)),-8)/100000000)&lt;2004,1,0)))</f>
        <v/>
      </c>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row>
    <row r="116" spans="1:101" s="63" customFormat="1" ht="16.5" customHeight="1">
      <c r="A116" s="265">
        <v>3</v>
      </c>
      <c r="B116" s="236" t="str">
        <f>IF(ISNA(VLOOKUP(A116,Master!CR$60:CR$107,3,FALSE)),"",VLOOKUP(A116,Master!BR$60:DD$107,3,FALSE))</f>
        <v/>
      </c>
      <c r="C116" s="266" t="str">
        <f>IF(ISNA(VLOOKUP(A116,Master!CR$60:CR$107,7,FALSE)),"",VLOOKUP(A116,Master!BR$60:DD$107,7,FALSE))</f>
        <v/>
      </c>
      <c r="D116" s="267" t="str">
        <f>IF(ISNA(VLOOKUP(A116,Master!CR$60:CR$107,8,FALSE)),"",VLOOKUP(A116,Master!BR$60:DD$107,8,FALSE))</f>
        <v/>
      </c>
      <c r="E116" s="270" t="str">
        <f>IF(ISNA(VLOOKUP(A116,Master!CR$60:CR$107,4,FALSE)),"",VLOOKUP(A116,Master!BR$60:DD$107,4,FALSE))</f>
        <v/>
      </c>
      <c r="F116" s="112" t="str">
        <f>IF(ISNA(VLOOKUP(A116,Master!CR$60:CR$107,5,FALSE)),"",VLOOKUP(A116,Master!BR$60:DD$107,5,FALSE))</f>
        <v/>
      </c>
      <c r="G116" s="269" t="str">
        <f>IF(ISNA(VLOOKUP(A116,Master!CR$60:CR$107,6,FALSE)),"",VLOOKUP(A116,Master!BR$60:DD$107,6,FALSE))</f>
        <v/>
      </c>
      <c r="H116" s="235" t="str">
        <f t="shared" si="212"/>
        <v/>
      </c>
      <c r="I116" s="240" t="str">
        <f t="shared" si="213"/>
        <v/>
      </c>
      <c r="J116" s="235" t="str">
        <f t="shared" si="214"/>
        <v/>
      </c>
      <c r="K116" s="235" t="str">
        <f t="shared" si="215"/>
        <v/>
      </c>
      <c r="L116" s="235" t="str">
        <f t="shared" si="216"/>
        <v/>
      </c>
      <c r="M116" s="235" t="str">
        <f t="shared" si="217"/>
        <v/>
      </c>
      <c r="N116" s="138"/>
      <c r="O116" s="138"/>
      <c r="P116" s="138"/>
      <c r="Q116" s="138"/>
      <c r="R116" s="39"/>
      <c r="S116" s="1"/>
      <c r="T116" s="62"/>
      <c r="U116" s="62"/>
      <c r="V116" s="62"/>
      <c r="W116" s="62"/>
      <c r="X116" s="62"/>
      <c r="Y116" s="62"/>
      <c r="Z116" s="62"/>
      <c r="AA116" s="62"/>
      <c r="AB116" s="62"/>
      <c r="AC116" s="62"/>
      <c r="AD116" s="67" t="str">
        <f t="shared" si="178"/>
        <v/>
      </c>
      <c r="AE116" s="67" t="str">
        <f t="shared" si="179"/>
        <v/>
      </c>
      <c r="AF116" s="67" t="str">
        <f t="shared" si="180"/>
        <v/>
      </c>
      <c r="AG116" s="67" t="str">
        <f t="shared" si="181"/>
        <v/>
      </c>
      <c r="AH116" s="67" t="str">
        <f t="shared" si="182"/>
        <v/>
      </c>
      <c r="AI116" s="65" t="str">
        <f t="shared" si="183"/>
        <v/>
      </c>
      <c r="AJ116" s="65">
        <v>0</v>
      </c>
      <c r="AK116" s="66">
        <v>0</v>
      </c>
      <c r="AL116" s="65" t="str">
        <f t="shared" si="184"/>
        <v/>
      </c>
      <c r="AM116" s="66">
        <f t="shared" si="185"/>
        <v>0</v>
      </c>
      <c r="AN116" s="65">
        <f t="shared" si="186"/>
        <v>0</v>
      </c>
      <c r="AO116" s="65">
        <f>IF(E116="CLERK GRADE I",1,IF(E116="CLERK GRADE II",1,0))*75*12*BS116*(IF(G116&lt;=0,0,1))*BT116</f>
        <v>0</v>
      </c>
      <c r="AP116" s="65"/>
      <c r="AQ116" s="65">
        <f>(IF(E116="LAB BOY",150,IF(E116="JAMADAR",150,IF(E116="PEON",150,0))))*12*BS116*(IF(G116&lt;=0,0,1))</f>
        <v>0</v>
      </c>
      <c r="AR116" s="67" t="str">
        <f t="shared" si="187"/>
        <v/>
      </c>
      <c r="AS116" s="67" t="str">
        <f t="shared" si="188"/>
        <v/>
      </c>
      <c r="AT116" s="65"/>
      <c r="AU116" s="65"/>
      <c r="AV116" s="67" t="str">
        <f t="shared" si="189"/>
        <v/>
      </c>
      <c r="AW116" s="67" t="str">
        <f t="shared" si="190"/>
        <v/>
      </c>
      <c r="AX116" s="67" t="str">
        <f t="shared" si="191"/>
        <v/>
      </c>
      <c r="AY116" s="67" t="str">
        <f t="shared" si="192"/>
        <v/>
      </c>
      <c r="AZ116" s="67" t="str">
        <f t="shared" si="193"/>
        <v/>
      </c>
      <c r="BA116" s="65" t="str">
        <f t="shared" si="194"/>
        <v/>
      </c>
      <c r="BB116" s="65"/>
      <c r="BC116" s="66">
        <v>12</v>
      </c>
      <c r="BD116" s="65" t="str">
        <f t="shared" si="195"/>
        <v/>
      </c>
      <c r="BE116" s="66">
        <f t="shared" si="196"/>
        <v>0</v>
      </c>
      <c r="BF116" s="65">
        <f t="shared" si="197"/>
        <v>0</v>
      </c>
      <c r="BG116" s="65">
        <f>IF(E116="CLERK GRADE I",1,IF(E116="CLERK GRADE II",1,0))*75*12*BS116*(IF(G116&lt;=0,0,1))*BT116</f>
        <v>0</v>
      </c>
      <c r="BH116" s="65">
        <f>IF(AND(E116=""),0,(IF(E116="ASSISTANT",12,IF(E116="CLERK GRADE I",12,IF(E116="CLERK GRADE II",12,IF(E116="FIELDMAN &amp; FIELD REC",12,IF(E116="LAB BOY",12,IF(E116="JAMADAR",12,IF(E116="PEON",12,10))))))))*(MINA(ROUND(AD116*6%,0),600))*(IF($S116="yes",1,)))</f>
        <v>0</v>
      </c>
      <c r="BI116" s="65" t="str">
        <f>IF(AND(G116=""),"",(IF(E116="LAB BOY",150,IF(E116="JAMADAR",150,IF(E116="PEON",150,0))))*12*BS116*(IF(G116&lt;=0,0,1)))</f>
        <v/>
      </c>
      <c r="BJ116" s="67" t="str">
        <f t="shared" si="198"/>
        <v/>
      </c>
      <c r="BK116" s="67" t="str">
        <f t="shared" si="199"/>
        <v/>
      </c>
      <c r="BL116" s="65"/>
      <c r="BM116" s="65"/>
      <c r="BN116" s="67" t="str">
        <f t="shared" si="200"/>
        <v/>
      </c>
      <c r="BO116" s="61">
        <f>(IF(E116="PRINCIPAL",1,IF(E116="H M",1,IF(E116="AGRICULTURE INST",1,IF(E116="TEACHER-1ST",1,IF(E116="PTI  I  (13)",1,IF(E116="AGRICULTURE TEACH",1,IF(E116="INSTRUCTOR",1,0))))))))+(IF(E116="JR TEACHER",1,IF(E116="LIBRARIAN I",1,0)))*(IF(M116="FIX PAY",0,1))</f>
        <v>0</v>
      </c>
      <c r="BP116" s="61">
        <f t="shared" si="201"/>
        <v>1</v>
      </c>
      <c r="BQ116" s="61">
        <f>(IF(E116="PRINCIPAL (16)",1,IF(E116="V P (14)",1,IF(E116="H M (14)",1,IF(E116="AGRICULTURE INST (13)",1,IF(E116="TEACHER-1ST (13)",1,IF(E116="PTI  I  (13)",1,IF(E116="AGRICULTURE TEACH (13)",1,IF(E116="INSTRUCTOR (13)",1,0))))))))+(IF(E116="JR TEACHER (13)",1,IF(E116="LIBRARIAN I (13)",1,0))))*(IF(M116="FIX PAY",1,0))</f>
        <v>0</v>
      </c>
      <c r="BR116" s="61">
        <f t="shared" si="202"/>
        <v>0</v>
      </c>
      <c r="BS116" s="61">
        <f t="shared" si="119"/>
        <v>0</v>
      </c>
      <c r="BT116" s="61">
        <f t="shared" si="203"/>
        <v>1</v>
      </c>
      <c r="BU116" s="47">
        <f>IF((ROUND((SUMPRODUCT(MID(0&amp;C116,LARGE(INDEX(ISNUMBER(--MID(C116,ROW($1:$25),1))* ROW($1:$25),0),ROW($1:$25))+1,1)*10^ROW($1:$25)/10)),-8)/100000000)&gt;=2004,1,0)</f>
        <v>0</v>
      </c>
      <c r="BV116" s="68">
        <f t="shared" si="204"/>
        <v>1</v>
      </c>
      <c r="BW116" s="47">
        <f t="shared" si="123"/>
        <v>0</v>
      </c>
      <c r="BX116" s="47">
        <f t="shared" si="124"/>
        <v>0</v>
      </c>
      <c r="BY116" s="36" t="str">
        <f>IF(AND(C116=""),"",IF(AND(C116&lt;=0),"",IF((ROUND((SUMPRODUCT(MID(0&amp;C116,LARGE(INDEX(ISNUMBER(--MID(C116,ROW($1:$71),1))* ROW($1:$71),0),ROW($1:$71))+1,1)*10^ROW($1:$71)/10)),-8)/100000000)&lt;2004,1,0)))</f>
        <v/>
      </c>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row>
    <row r="117" spans="1:101" s="63" customFormat="1" ht="16.5" customHeight="1">
      <c r="A117" s="265">
        <v>4</v>
      </c>
      <c r="B117" s="236" t="str">
        <f>IF(ISNA(VLOOKUP(A117,Master!CR$60:CR$107,3,FALSE)),"",VLOOKUP(A117,Master!BR$60:DD$107,3,FALSE))</f>
        <v/>
      </c>
      <c r="C117" s="266" t="str">
        <f>IF(ISNA(VLOOKUP(A117,Master!CR$60:CR$107,7,FALSE)),"",VLOOKUP(A117,Master!BR$60:DD$107,7,FALSE))</f>
        <v/>
      </c>
      <c r="D117" s="267" t="str">
        <f>IF(ISNA(VLOOKUP(A117,Master!CR$60:CR$107,8,FALSE)),"",VLOOKUP(A117,Master!BR$60:DD$107,8,FALSE))</f>
        <v/>
      </c>
      <c r="E117" s="270" t="str">
        <f>IF(ISNA(VLOOKUP(A117,Master!CR$60:CR$107,4,FALSE)),"",VLOOKUP(A117,Master!BR$60:DD$107,4,FALSE))</f>
        <v/>
      </c>
      <c r="F117" s="112" t="str">
        <f>IF(ISNA(VLOOKUP(A117,Master!CR$60:CR$107,5,FALSE)),"",VLOOKUP(A117,Master!BR$60:DD$107,5,FALSE))</f>
        <v/>
      </c>
      <c r="G117" s="269" t="str">
        <f>IF(ISNA(VLOOKUP(A117,Master!CR$60:CR$107,6,FALSE)),"",VLOOKUP(A117,Master!BR$60:DD$107,6,FALSE))</f>
        <v/>
      </c>
      <c r="H117" s="235" t="str">
        <f t="shared" si="212"/>
        <v/>
      </c>
      <c r="I117" s="240" t="str">
        <f t="shared" si="213"/>
        <v/>
      </c>
      <c r="J117" s="235" t="str">
        <f t="shared" si="214"/>
        <v/>
      </c>
      <c r="K117" s="235" t="str">
        <f t="shared" si="215"/>
        <v/>
      </c>
      <c r="L117" s="235" t="str">
        <f t="shared" si="216"/>
        <v/>
      </c>
      <c r="M117" s="235" t="str">
        <f t="shared" si="217"/>
        <v/>
      </c>
      <c r="N117" s="138"/>
      <c r="O117" s="138"/>
      <c r="P117" s="138"/>
      <c r="Q117" s="138"/>
      <c r="R117" s="39"/>
      <c r="S117" s="1"/>
      <c r="T117" s="62"/>
      <c r="U117" s="62"/>
      <c r="V117" s="62"/>
      <c r="W117" s="62"/>
      <c r="X117" s="62"/>
      <c r="Y117" s="62"/>
      <c r="Z117" s="62"/>
      <c r="AA117" s="62"/>
      <c r="AB117" s="62"/>
      <c r="AC117" s="62"/>
      <c r="AD117" s="67" t="str">
        <f t="shared" si="178"/>
        <v/>
      </c>
      <c r="AE117" s="67" t="str">
        <f t="shared" si="179"/>
        <v/>
      </c>
      <c r="AF117" s="67" t="str">
        <f t="shared" si="180"/>
        <v/>
      </c>
      <c r="AG117" s="67" t="str">
        <f t="shared" si="181"/>
        <v/>
      </c>
      <c r="AH117" s="67" t="str">
        <f t="shared" si="182"/>
        <v/>
      </c>
      <c r="AI117" s="65" t="str">
        <f t="shared" si="183"/>
        <v/>
      </c>
      <c r="AJ117" s="65">
        <v>0</v>
      </c>
      <c r="AK117" s="66">
        <v>0</v>
      </c>
      <c r="AL117" s="65" t="str">
        <f t="shared" si="184"/>
        <v/>
      </c>
      <c r="AM117" s="66">
        <f t="shared" si="185"/>
        <v>0</v>
      </c>
      <c r="AN117" s="65">
        <f t="shared" si="186"/>
        <v>0</v>
      </c>
      <c r="AO117" s="65">
        <f>IF(E117="CLERK GRADE I",1,IF(E117="CLERK GRADE II",1,0))*75*12*BS117*(IF(G117&lt;=0,0,1))*BT117</f>
        <v>0</v>
      </c>
      <c r="AP117" s="65"/>
      <c r="AQ117" s="65">
        <f>(IF(E117="LAB BOY",150,IF(E117="JAMADAR",150,IF(E117="PEON",150,0))))*12*BS117*(IF(G117&lt;=0,0,1))</f>
        <v>0</v>
      </c>
      <c r="AR117" s="67" t="str">
        <f t="shared" si="187"/>
        <v/>
      </c>
      <c r="AS117" s="67" t="str">
        <f t="shared" si="188"/>
        <v/>
      </c>
      <c r="AT117" s="65"/>
      <c r="AU117" s="65"/>
      <c r="AV117" s="67" t="str">
        <f t="shared" si="189"/>
        <v/>
      </c>
      <c r="AW117" s="67" t="str">
        <f t="shared" si="190"/>
        <v/>
      </c>
      <c r="AX117" s="67" t="str">
        <f t="shared" si="191"/>
        <v/>
      </c>
      <c r="AY117" s="67" t="str">
        <f t="shared" si="192"/>
        <v/>
      </c>
      <c r="AZ117" s="67" t="str">
        <f t="shared" si="193"/>
        <v/>
      </c>
      <c r="BA117" s="65" t="str">
        <f t="shared" si="194"/>
        <v/>
      </c>
      <c r="BB117" s="65"/>
      <c r="BC117" s="66">
        <v>13</v>
      </c>
      <c r="BD117" s="65" t="str">
        <f t="shared" si="195"/>
        <v/>
      </c>
      <c r="BE117" s="66">
        <f t="shared" si="196"/>
        <v>0</v>
      </c>
      <c r="BF117" s="65">
        <f t="shared" si="197"/>
        <v>0</v>
      </c>
      <c r="BG117" s="65">
        <f>IF(E117="CLERK GRADE I",1,IF(E117="CLERK GRADE II",1,0))*75*12*BS117*(IF(G117&lt;=0,0,1))*BT117</f>
        <v>0</v>
      </c>
      <c r="BH117" s="65">
        <f>IF(AND(E117=""),0,(IF(E117="ASSISTANT",12,IF(E117="CLERK GRADE I",12,IF(E117="CLERK GRADE II",12,IF(E117="FIELDMAN &amp; FIELD REC",12,IF(E117="LAB BOY",12,IF(E117="JAMADAR",12,IF(E117="PEON",12,10))))))))*(MINA(ROUND(AD117*6%,0),600))*(IF($S117="yes",1,)))</f>
        <v>0</v>
      </c>
      <c r="BI117" s="65" t="str">
        <f>IF(AND(G117=""),"",(IF(E117="LAB BOY",150,IF(E117="JAMADAR",150,IF(E117="PEON",150,0))))*12*BS117*(IF(G117&lt;=0,0,1)))</f>
        <v/>
      </c>
      <c r="BJ117" s="67" t="str">
        <f t="shared" si="198"/>
        <v/>
      </c>
      <c r="BK117" s="67" t="str">
        <f t="shared" si="199"/>
        <v/>
      </c>
      <c r="BL117" s="65"/>
      <c r="BM117" s="65"/>
      <c r="BN117" s="67" t="str">
        <f t="shared" si="200"/>
        <v/>
      </c>
      <c r="BO117" s="61">
        <f>(IF(E117="PRINCIPAL",1,IF(E117="H M",1,IF(E117="AGRICULTURE INST",1,IF(E117="TEACHER-1ST",1,IF(E117="PTI  I  (13)",1,IF(E117="AGRICULTURE TEACH",1,IF(E117="INSTRUCTOR",1,0))))))))+(IF(E117="JR TEACHER",1,IF(E117="LIBRARIAN I",1,0)))*(IF(M117="FIX PAY",0,1))</f>
        <v>0</v>
      </c>
      <c r="BP117" s="61">
        <f t="shared" si="201"/>
        <v>1</v>
      </c>
      <c r="BQ117" s="61">
        <f>(IF(E117="PRINCIPAL (16)",1,IF(E117="V P (14)",1,IF(E117="H M (14)",1,IF(E117="AGRICULTURE INST (13)",1,IF(E117="TEACHER-1ST (13)",1,IF(E117="PTI  I  (13)",1,IF(E117="AGRICULTURE TEACH (13)",1,IF(E117="INSTRUCTOR (13)",1,0))))))))+(IF(E117="JR TEACHER (13)",1,IF(E117="LIBRARIAN I (13)",1,0))))*(IF(M117="FIX PAY",1,0))</f>
        <v>0</v>
      </c>
      <c r="BR117" s="61">
        <f t="shared" si="202"/>
        <v>0</v>
      </c>
      <c r="BS117" s="61">
        <f t="shared" si="119"/>
        <v>0</v>
      </c>
      <c r="BT117" s="61">
        <f t="shared" si="203"/>
        <v>1</v>
      </c>
      <c r="BU117" s="47">
        <f>IF((ROUND((SUMPRODUCT(MID(0&amp;C117,LARGE(INDEX(ISNUMBER(--MID(C117,ROW($1:$25),1))* ROW($1:$25),0),ROW($1:$25))+1,1)*10^ROW($1:$25)/10)),-8)/100000000)&gt;=2004,1,0)</f>
        <v>0</v>
      </c>
      <c r="BV117" s="68">
        <f t="shared" si="204"/>
        <v>1</v>
      </c>
      <c r="BW117" s="47">
        <f t="shared" si="123"/>
        <v>0</v>
      </c>
      <c r="BX117" s="47">
        <f t="shared" si="124"/>
        <v>0</v>
      </c>
      <c r="BY117" s="36" t="str">
        <f>IF(AND(C117=""),"",IF(AND(C117&lt;=0),"",IF((ROUND((SUMPRODUCT(MID(0&amp;C117,LARGE(INDEX(ISNUMBER(--MID(C117,ROW($1:$71),1))* ROW($1:$71),0),ROW($1:$71))+1,1)*10^ROW($1:$71)/10)),-8)/100000000)&lt;2004,1,0)))</f>
        <v/>
      </c>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row>
    <row r="118" spans="1:101" s="63" customFormat="1">
      <c r="A118" s="356"/>
      <c r="B118" s="334"/>
      <c r="C118" s="244"/>
      <c r="D118" s="244"/>
      <c r="E118" s="264" t="s">
        <v>285</v>
      </c>
      <c r="F118" s="106"/>
      <c r="G118" s="107"/>
      <c r="H118" s="107">
        <f>SUM(H114:H117)</f>
        <v>0</v>
      </c>
      <c r="I118" s="107"/>
      <c r="J118" s="107">
        <f t="shared" ref="J118:L118" si="218">SUM(J114:J117)</f>
        <v>0</v>
      </c>
      <c r="K118" s="107">
        <f t="shared" si="218"/>
        <v>0</v>
      </c>
      <c r="L118" s="107">
        <f t="shared" si="218"/>
        <v>0</v>
      </c>
      <c r="M118" s="108"/>
      <c r="N118" s="138"/>
      <c r="O118" s="138"/>
      <c r="P118" s="138"/>
      <c r="Q118" s="138"/>
      <c r="R118" s="39"/>
      <c r="S118" s="1"/>
      <c r="T118" s="62"/>
      <c r="U118" s="62"/>
      <c r="V118" s="62"/>
      <c r="W118" s="62"/>
      <c r="X118" s="62"/>
      <c r="Y118" s="62"/>
      <c r="Z118" s="62"/>
      <c r="AA118" s="62"/>
      <c r="AB118" s="62"/>
      <c r="AC118" s="62"/>
      <c r="AD118" s="62"/>
      <c r="AE118" s="62"/>
      <c r="AF118" s="62"/>
      <c r="AG118" s="62"/>
      <c r="AH118" s="62"/>
      <c r="AI118" s="62"/>
      <c r="AJ118" s="62"/>
      <c r="AK118" s="62"/>
      <c r="AL118" s="62"/>
      <c r="AM118" s="62"/>
      <c r="AN118" s="65"/>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47"/>
      <c r="BX118" s="47"/>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row>
    <row r="119" spans="1:101" s="63" customFormat="1">
      <c r="A119" s="356"/>
      <c r="B119" s="334"/>
      <c r="C119" s="244"/>
      <c r="D119" s="244"/>
      <c r="E119" s="264" t="s">
        <v>286</v>
      </c>
      <c r="F119" s="106"/>
      <c r="G119" s="107"/>
      <c r="H119" s="143">
        <f>H112+H118</f>
        <v>0</v>
      </c>
      <c r="I119" s="143"/>
      <c r="J119" s="143">
        <f t="shared" ref="J119:L119" si="219">J112+J118</f>
        <v>0</v>
      </c>
      <c r="K119" s="143">
        <f t="shared" si="219"/>
        <v>0</v>
      </c>
      <c r="L119" s="143">
        <f t="shared" si="219"/>
        <v>0</v>
      </c>
      <c r="M119" s="108"/>
      <c r="N119" s="138"/>
      <c r="O119" s="138"/>
      <c r="P119" s="138"/>
      <c r="Q119" s="138"/>
      <c r="R119" s="39"/>
      <c r="S119" s="1"/>
      <c r="T119" s="62"/>
      <c r="U119" s="62"/>
      <c r="V119" s="62"/>
      <c r="W119" s="62"/>
      <c r="X119" s="62"/>
      <c r="Y119" s="62"/>
      <c r="Z119" s="62"/>
      <c r="AA119" s="62"/>
      <c r="AB119" s="62"/>
      <c r="AC119" s="62"/>
      <c r="AD119" s="62"/>
      <c r="AE119" s="62"/>
      <c r="AF119" s="62"/>
      <c r="AG119" s="62"/>
      <c r="AH119" s="62"/>
      <c r="AI119" s="62"/>
      <c r="AJ119" s="62"/>
      <c r="AK119" s="62"/>
      <c r="AL119" s="62"/>
      <c r="AM119" s="62"/>
      <c r="AN119" s="65"/>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47"/>
      <c r="BX119" s="47"/>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row>
    <row r="120" spans="1:101" s="63" customFormat="1" ht="15.75">
      <c r="A120" s="357"/>
      <c r="B120" s="271"/>
      <c r="C120" s="272"/>
      <c r="D120" s="273"/>
      <c r="E120" s="274" t="s">
        <v>287</v>
      </c>
      <c r="F120" s="275"/>
      <c r="G120" s="277"/>
      <c r="H120" s="278">
        <f>H84+H106+H119</f>
        <v>10495200</v>
      </c>
      <c r="I120" s="278"/>
      <c r="J120" s="278">
        <f t="shared" ref="J120:L120" si="220">J84+J106+J119</f>
        <v>206400</v>
      </c>
      <c r="K120" s="278">
        <f t="shared" si="220"/>
        <v>15342868</v>
      </c>
      <c r="L120" s="278">
        <f t="shared" si="220"/>
        <v>14904652</v>
      </c>
      <c r="M120" s="279"/>
      <c r="N120" s="140"/>
      <c r="O120" s="140"/>
      <c r="P120" s="140"/>
      <c r="Q120" s="140">
        <v>0</v>
      </c>
      <c r="R120" s="39"/>
      <c r="S120" s="1"/>
      <c r="T120" s="62"/>
      <c r="U120" s="62"/>
      <c r="V120" s="62"/>
      <c r="W120" s="62"/>
      <c r="X120" s="62"/>
      <c r="Y120" s="62"/>
      <c r="Z120" s="62"/>
      <c r="AA120" s="62"/>
      <c r="AB120" s="62"/>
      <c r="AC120" s="62"/>
      <c r="AD120" s="47"/>
      <c r="AE120" s="62"/>
      <c r="AF120" s="62"/>
      <c r="AG120" s="62"/>
      <c r="AH120" s="62"/>
      <c r="AI120" s="62"/>
      <c r="AJ120" s="62"/>
      <c r="AK120" s="62"/>
      <c r="AL120" s="62"/>
      <c r="AM120" s="62"/>
      <c r="AN120" s="65"/>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47"/>
      <c r="BV120" s="47"/>
      <c r="BW120" s="47"/>
      <c r="BX120" s="47"/>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row>
    <row r="121" spans="1:101" s="63" customFormat="1" ht="15.75">
      <c r="A121" s="357"/>
      <c r="B121" s="271"/>
      <c r="C121" s="272"/>
      <c r="D121" s="273"/>
      <c r="E121" s="274" t="s">
        <v>159</v>
      </c>
      <c r="F121" s="275"/>
      <c r="G121" s="277"/>
      <c r="H121" s="281"/>
      <c r="I121" s="282"/>
      <c r="J121" s="281"/>
      <c r="K121" s="281">
        <f>Master!K12</f>
        <v>0</v>
      </c>
      <c r="L121" s="281">
        <f>Master!I12+Master!J12</f>
        <v>0</v>
      </c>
      <c r="M121" s="279"/>
      <c r="N121" s="140"/>
      <c r="O121" s="140"/>
      <c r="P121" s="140"/>
      <c r="Q121" s="140">
        <v>0</v>
      </c>
      <c r="R121" s="39"/>
      <c r="S121" s="1"/>
      <c r="T121" s="62"/>
      <c r="U121" s="62"/>
      <c r="V121" s="62"/>
      <c r="W121" s="62"/>
      <c r="X121" s="62"/>
      <c r="Y121" s="62"/>
      <c r="Z121" s="62"/>
      <c r="AA121" s="62"/>
      <c r="AB121" s="62"/>
      <c r="AC121" s="62"/>
      <c r="AD121" s="47"/>
      <c r="AE121" s="62"/>
      <c r="AF121" s="62"/>
      <c r="AG121" s="62"/>
      <c r="AH121" s="62"/>
      <c r="AI121" s="62"/>
      <c r="AJ121" s="62"/>
      <c r="AK121" s="62"/>
      <c r="AL121" s="62"/>
      <c r="AM121" s="62"/>
      <c r="AN121" s="65"/>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47"/>
      <c r="BV121" s="47"/>
      <c r="BW121" s="47"/>
      <c r="BX121" s="47"/>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row>
    <row r="122" spans="1:101" s="63" customFormat="1" ht="15.75">
      <c r="A122" s="357"/>
      <c r="B122" s="271"/>
      <c r="C122" s="272"/>
      <c r="D122" s="273"/>
      <c r="E122" s="274" t="s">
        <v>160</v>
      </c>
      <c r="F122" s="275"/>
      <c r="G122" s="277"/>
      <c r="H122" s="281"/>
      <c r="I122" s="282"/>
      <c r="J122" s="281"/>
      <c r="K122" s="281">
        <f>Master!K13</f>
        <v>0</v>
      </c>
      <c r="L122" s="281">
        <f>Master!I13+Master!J13</f>
        <v>0</v>
      </c>
      <c r="M122" s="279"/>
      <c r="N122" s="140"/>
      <c r="O122" s="140"/>
      <c r="P122" s="140"/>
      <c r="Q122" s="140">
        <v>0</v>
      </c>
      <c r="R122" s="39"/>
      <c r="S122" s="1"/>
      <c r="T122" s="62"/>
      <c r="U122" s="62"/>
      <c r="V122" s="62"/>
      <c r="W122" s="62"/>
      <c r="X122" s="62"/>
      <c r="Y122" s="62"/>
      <c r="Z122" s="62"/>
      <c r="AA122" s="62"/>
      <c r="AB122" s="62"/>
      <c r="AC122" s="62"/>
      <c r="AD122" s="47"/>
      <c r="AE122" s="62"/>
      <c r="AF122" s="62"/>
      <c r="AG122" s="62"/>
      <c r="AH122" s="62"/>
      <c r="AI122" s="62"/>
      <c r="AJ122" s="62"/>
      <c r="AK122" s="62"/>
      <c r="AL122" s="62"/>
      <c r="AM122" s="62"/>
      <c r="AN122" s="65"/>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47"/>
      <c r="BV122" s="47"/>
      <c r="BW122" s="47"/>
      <c r="BX122" s="47"/>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row>
    <row r="123" spans="1:101" s="63" customFormat="1" ht="15.75">
      <c r="A123" s="358"/>
      <c r="B123" s="276"/>
      <c r="C123" s="283"/>
      <c r="D123" s="283"/>
      <c r="E123" s="284" t="s">
        <v>161</v>
      </c>
      <c r="F123" s="275"/>
      <c r="G123" s="277"/>
      <c r="H123" s="278">
        <f>SUM(H120:H122)</f>
        <v>10495200</v>
      </c>
      <c r="I123" s="278"/>
      <c r="J123" s="278">
        <f>SUM(J120:J122)</f>
        <v>206400</v>
      </c>
      <c r="K123" s="278">
        <f>SUM(K120:K122)</f>
        <v>15342868</v>
      </c>
      <c r="L123" s="278">
        <f>SUM(L120:L122)</f>
        <v>14904652</v>
      </c>
      <c r="M123" s="280"/>
      <c r="N123" s="138"/>
      <c r="O123" s="138"/>
      <c r="P123" s="138"/>
      <c r="Q123" s="138">
        <f>SUM(Q12:Q122)</f>
        <v>121932</v>
      </c>
      <c r="R123" s="71"/>
      <c r="S123" s="72"/>
      <c r="T123" s="73"/>
      <c r="U123" s="73"/>
      <c r="V123" s="73"/>
      <c r="W123" s="73"/>
      <c r="X123" s="73">
        <f t="shared" ref="X123:AC123" si="221">SUM(X12:X122)</f>
        <v>0</v>
      </c>
      <c r="Y123" s="73">
        <f t="shared" si="221"/>
        <v>0</v>
      </c>
      <c r="Z123" s="73">
        <f t="shared" si="221"/>
        <v>0</v>
      </c>
      <c r="AA123" s="73">
        <f t="shared" si="221"/>
        <v>0</v>
      </c>
      <c r="AB123" s="73">
        <f t="shared" si="221"/>
        <v>0</v>
      </c>
      <c r="AC123" s="73">
        <f t="shared" si="221"/>
        <v>0</v>
      </c>
      <c r="AD123" s="65">
        <f t="shared" ref="AD123:AL123" si="222">SUM(AD12:AD104)</f>
        <v>849200</v>
      </c>
      <c r="AE123" s="65">
        <f t="shared" si="222"/>
        <v>872400</v>
      </c>
      <c r="AF123" s="65">
        <f t="shared" si="222"/>
        <v>9829200</v>
      </c>
      <c r="AG123" s="65">
        <f t="shared" si="222"/>
        <v>0</v>
      </c>
      <c r="AH123" s="65">
        <f t="shared" si="222"/>
        <v>0</v>
      </c>
      <c r="AI123" s="65">
        <f t="shared" si="222"/>
        <v>0</v>
      </c>
      <c r="AJ123" s="65">
        <f t="shared" si="222"/>
        <v>0</v>
      </c>
      <c r="AK123" s="65">
        <f t="shared" si="222"/>
        <v>0</v>
      </c>
      <c r="AL123" s="65">
        <f t="shared" si="222"/>
        <v>0</v>
      </c>
      <c r="AM123" s="65" t="e">
        <f>SUM(AM28:AM104)</f>
        <v>#VALUE!</v>
      </c>
      <c r="AN123" s="65">
        <f t="shared" ref="AN123:BD123" si="223">SUM(AN12:AN104)</f>
        <v>559744</v>
      </c>
      <c r="AO123" s="65">
        <f t="shared" si="223"/>
        <v>0</v>
      </c>
      <c r="AP123" s="65">
        <f t="shared" si="223"/>
        <v>0</v>
      </c>
      <c r="AQ123" s="65">
        <f t="shared" si="223"/>
        <v>0</v>
      </c>
      <c r="AR123" s="65">
        <f t="shared" si="223"/>
        <v>11261344</v>
      </c>
      <c r="AS123" s="65">
        <f t="shared" si="223"/>
        <v>11261344</v>
      </c>
      <c r="AT123" s="65">
        <f t="shared" si="223"/>
        <v>0</v>
      </c>
      <c r="AU123" s="65">
        <f t="shared" si="223"/>
        <v>0</v>
      </c>
      <c r="AV123" s="65">
        <f t="shared" si="223"/>
        <v>11261344</v>
      </c>
      <c r="AW123" s="65">
        <f t="shared" si="223"/>
        <v>847200</v>
      </c>
      <c r="AX123" s="65">
        <f t="shared" si="223"/>
        <v>9546400</v>
      </c>
      <c r="AY123" s="65">
        <f t="shared" si="223"/>
        <v>0</v>
      </c>
      <c r="AZ123" s="65">
        <f t="shared" si="223"/>
        <v>0</v>
      </c>
      <c r="BA123" s="65">
        <f t="shared" si="223"/>
        <v>0</v>
      </c>
      <c r="BB123" s="65">
        <f t="shared" si="223"/>
        <v>0</v>
      </c>
      <c r="BC123" s="65">
        <f t="shared" si="223"/>
        <v>0</v>
      </c>
      <c r="BD123" s="65">
        <f t="shared" si="223"/>
        <v>0</v>
      </c>
      <c r="BE123" s="65" t="e">
        <f>SUM(BE28:BE104)</f>
        <v>#VALUE!</v>
      </c>
      <c r="BF123" s="65">
        <f t="shared" ref="BF123:BW123" si="224">SUM(BF12:BF104)</f>
        <v>543488</v>
      </c>
      <c r="BG123" s="65">
        <f t="shared" si="224"/>
        <v>0</v>
      </c>
      <c r="BH123" s="65">
        <f t="shared" si="224"/>
        <v>0</v>
      </c>
      <c r="BI123" s="65">
        <f t="shared" si="224"/>
        <v>0</v>
      </c>
      <c r="BJ123" s="65">
        <f t="shared" si="224"/>
        <v>10937088</v>
      </c>
      <c r="BK123" s="65">
        <f t="shared" si="224"/>
        <v>10937088</v>
      </c>
      <c r="BL123" s="65">
        <f t="shared" si="224"/>
        <v>0</v>
      </c>
      <c r="BM123" s="65">
        <f t="shared" si="224"/>
        <v>0</v>
      </c>
      <c r="BN123" s="65">
        <f t="shared" si="224"/>
        <v>10937088</v>
      </c>
      <c r="BO123" s="65">
        <f t="shared" si="224"/>
        <v>1</v>
      </c>
      <c r="BP123" s="65">
        <f t="shared" si="224"/>
        <v>73</v>
      </c>
      <c r="BQ123" s="65">
        <f t="shared" si="224"/>
        <v>0</v>
      </c>
      <c r="BR123" s="65">
        <f t="shared" si="224"/>
        <v>0</v>
      </c>
      <c r="BS123" s="65">
        <f t="shared" si="224"/>
        <v>0</v>
      </c>
      <c r="BT123" s="65">
        <f t="shared" si="224"/>
        <v>60</v>
      </c>
      <c r="BU123" s="65">
        <f t="shared" si="224"/>
        <v>0</v>
      </c>
      <c r="BV123" s="65">
        <f t="shared" si="224"/>
        <v>75</v>
      </c>
      <c r="BW123" s="65">
        <f t="shared" si="224"/>
        <v>0</v>
      </c>
      <c r="BX123" s="65"/>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row>
    <row r="124" spans="1:101" ht="18.75">
      <c r="A124" s="34"/>
      <c r="B124" s="643" t="s">
        <v>344</v>
      </c>
      <c r="C124" s="643"/>
      <c r="D124" s="643"/>
      <c r="E124" s="643"/>
      <c r="F124" s="643"/>
      <c r="G124" s="643"/>
      <c r="H124" s="643"/>
      <c r="I124" s="643"/>
      <c r="J124" s="643"/>
      <c r="K124" s="34"/>
      <c r="L124" s="34"/>
      <c r="M124" s="34"/>
      <c r="N124" s="34"/>
      <c r="O124" s="34"/>
      <c r="P124" s="34"/>
      <c r="Q124" s="34"/>
      <c r="S124" s="2"/>
    </row>
    <row r="125" spans="1:101">
      <c r="A125" s="34"/>
      <c r="B125" s="34"/>
      <c r="C125" s="34"/>
      <c r="D125" s="34"/>
      <c r="E125" s="34"/>
      <c r="F125" s="34"/>
      <c r="G125" s="34"/>
      <c r="H125" s="34"/>
      <c r="I125" s="35"/>
      <c r="J125" s="34"/>
      <c r="K125" s="34"/>
      <c r="L125" s="644"/>
      <c r="M125" s="644"/>
      <c r="N125" s="34"/>
      <c r="O125" s="34"/>
      <c r="P125" s="34"/>
      <c r="Q125" s="34"/>
      <c r="S125" s="2"/>
    </row>
    <row r="126" spans="1:101" ht="18.75">
      <c r="A126" s="34"/>
      <c r="B126" s="74"/>
      <c r="C126" s="74"/>
      <c r="D126" s="74"/>
      <c r="E126" s="74"/>
      <c r="F126" s="34"/>
      <c r="G126" s="34"/>
      <c r="H126" s="34"/>
      <c r="I126" s="35"/>
      <c r="J126" s="34"/>
      <c r="K126" s="636" t="str">
        <f>Master!C2</f>
        <v>iz/kkukpk;Z</v>
      </c>
      <c r="L126" s="636"/>
      <c r="M126" s="636"/>
      <c r="N126" s="113"/>
      <c r="O126" s="113"/>
      <c r="P126" s="113"/>
      <c r="Q126" s="113"/>
      <c r="S126" s="75"/>
    </row>
    <row r="127" spans="1:101" ht="18.75">
      <c r="A127" s="34"/>
      <c r="B127" s="74"/>
      <c r="C127" s="74"/>
      <c r="D127" s="74"/>
      <c r="E127" s="74"/>
      <c r="F127" s="34"/>
      <c r="G127" s="34"/>
      <c r="H127" s="34"/>
      <c r="I127" s="35"/>
      <c r="J127" s="34"/>
      <c r="K127" s="637" t="str">
        <f>Master!D2</f>
        <v xml:space="preserve"> jktdh; ljnkj mPp ek/;fed fo|ky; dksViwryh ¼t;iqj½ </v>
      </c>
      <c r="L127" s="637"/>
      <c r="M127" s="637"/>
      <c r="N127" s="114"/>
      <c r="O127" s="114"/>
      <c r="P127" s="114"/>
      <c r="Q127" s="114"/>
      <c r="S127" s="76"/>
    </row>
    <row r="128" spans="1:101" ht="18.75">
      <c r="A128" s="34"/>
      <c r="B128" s="74"/>
      <c r="C128" s="74"/>
      <c r="D128" s="74"/>
      <c r="E128" s="74"/>
      <c r="F128" s="34"/>
      <c r="G128" s="34"/>
      <c r="H128" s="34"/>
      <c r="I128" s="35"/>
      <c r="J128" s="34"/>
      <c r="K128" s="637"/>
      <c r="L128" s="637"/>
      <c r="M128" s="637"/>
      <c r="N128" s="114"/>
      <c r="O128" s="114"/>
      <c r="P128" s="114"/>
      <c r="Q128" s="114"/>
      <c r="S128" s="76"/>
    </row>
    <row r="129" spans="1:19" ht="18.75">
      <c r="A129" s="34"/>
      <c r="B129" s="74"/>
      <c r="C129" s="74"/>
      <c r="D129" s="74"/>
      <c r="E129" s="74"/>
      <c r="F129" s="34"/>
      <c r="G129" s="34"/>
      <c r="H129" s="34"/>
      <c r="I129" s="35"/>
      <c r="J129" s="34"/>
      <c r="K129" s="637"/>
      <c r="L129" s="637"/>
      <c r="M129" s="637"/>
      <c r="N129" s="114"/>
      <c r="O129" s="114"/>
      <c r="P129" s="114"/>
      <c r="Q129" s="114"/>
      <c r="S129" s="76"/>
    </row>
    <row r="130" spans="1:19">
      <c r="B130" s="38"/>
      <c r="C130" s="38"/>
      <c r="D130" s="38"/>
      <c r="E130" s="38"/>
    </row>
    <row r="131" spans="1:19">
      <c r="B131" s="38"/>
      <c r="C131" s="38"/>
      <c r="D131" s="38"/>
      <c r="E131" s="38"/>
    </row>
    <row r="132" spans="1:19">
      <c r="B132" s="38"/>
      <c r="C132" s="38"/>
      <c r="D132" s="38"/>
      <c r="E132" s="38"/>
    </row>
    <row r="133" spans="1:19">
      <c r="B133" s="38"/>
      <c r="C133" s="38"/>
      <c r="D133" s="38"/>
      <c r="E133" s="38"/>
    </row>
    <row r="134" spans="1:19">
      <c r="B134" s="38"/>
      <c r="C134" s="38"/>
      <c r="D134" s="38"/>
      <c r="E134" s="38"/>
    </row>
    <row r="135" spans="1:19">
      <c r="B135" s="38"/>
      <c r="C135" s="38"/>
      <c r="D135" s="38"/>
      <c r="E135" s="38"/>
    </row>
    <row r="136" spans="1:19">
      <c r="B136" s="38"/>
      <c r="C136" s="38"/>
      <c r="D136" s="38"/>
      <c r="E136" s="38"/>
    </row>
    <row r="137" spans="1:19">
      <c r="B137" s="38"/>
      <c r="C137" s="38"/>
      <c r="D137" s="38"/>
      <c r="E137" s="38"/>
    </row>
    <row r="138" spans="1:19">
      <c r="B138" s="38"/>
      <c r="C138" s="38"/>
      <c r="D138" s="38"/>
      <c r="E138" s="38"/>
    </row>
    <row r="139" spans="1:19">
      <c r="B139" s="38"/>
      <c r="C139" s="38"/>
      <c r="D139" s="38"/>
      <c r="E139" s="38"/>
    </row>
    <row r="140" spans="1:19">
      <c r="B140" s="38"/>
      <c r="C140" s="38"/>
      <c r="D140" s="38"/>
      <c r="E140" s="38"/>
    </row>
    <row r="141" spans="1:19">
      <c r="B141" s="38"/>
      <c r="C141" s="38"/>
      <c r="D141" s="38"/>
      <c r="E141" s="38"/>
    </row>
    <row r="142" spans="1:19">
      <c r="B142" s="38"/>
      <c r="C142" s="38"/>
      <c r="D142" s="38"/>
      <c r="E142" s="38"/>
    </row>
    <row r="143" spans="1:19">
      <c r="B143" s="38"/>
      <c r="C143" s="38"/>
      <c r="D143" s="38"/>
      <c r="E143" s="38"/>
    </row>
    <row r="469" spans="3:5" ht="15.75">
      <c r="D469" s="77"/>
    </row>
    <row r="479" spans="3:5" ht="15.75">
      <c r="C479" s="77" t="s">
        <v>162</v>
      </c>
      <c r="D479" s="78" t="s">
        <v>54</v>
      </c>
      <c r="E479" s="79">
        <v>6600</v>
      </c>
    </row>
    <row r="480" spans="3:5" ht="15.75">
      <c r="C480" s="77" t="s">
        <v>163</v>
      </c>
      <c r="D480" s="78" t="s">
        <v>164</v>
      </c>
      <c r="E480" s="79">
        <v>5400</v>
      </c>
    </row>
    <row r="481" spans="3:5" ht="15.75">
      <c r="C481" s="77" t="s">
        <v>165</v>
      </c>
      <c r="D481" s="78" t="s">
        <v>166</v>
      </c>
      <c r="E481" s="79">
        <v>4800</v>
      </c>
    </row>
    <row r="482" spans="3:5" ht="15.75">
      <c r="C482" s="77" t="s">
        <v>167</v>
      </c>
      <c r="D482" s="78" t="s">
        <v>168</v>
      </c>
      <c r="E482" s="79">
        <v>4800</v>
      </c>
    </row>
    <row r="483" spans="3:5" ht="15.75">
      <c r="C483" s="77" t="s">
        <v>169</v>
      </c>
      <c r="D483" s="78" t="s">
        <v>170</v>
      </c>
      <c r="E483" s="79">
        <v>4800</v>
      </c>
    </row>
    <row r="484" spans="3:5" ht="15.75">
      <c r="C484" s="77" t="s">
        <v>171</v>
      </c>
      <c r="D484" s="78" t="s">
        <v>59</v>
      </c>
      <c r="E484" s="79">
        <v>4800</v>
      </c>
    </row>
    <row r="485" spans="3:5" ht="15.75">
      <c r="C485" s="77" t="s">
        <v>172</v>
      </c>
      <c r="D485" s="78" t="s">
        <v>173</v>
      </c>
      <c r="E485" s="79">
        <v>4800</v>
      </c>
    </row>
    <row r="486" spans="3:5" ht="15.75">
      <c r="C486" s="77" t="s">
        <v>174</v>
      </c>
      <c r="D486" s="78" t="s">
        <v>175</v>
      </c>
      <c r="E486" s="79">
        <v>4800</v>
      </c>
    </row>
    <row r="487" spans="3:5" ht="15.75">
      <c r="C487" s="77" t="s">
        <v>176</v>
      </c>
      <c r="D487" s="78" t="s">
        <v>61</v>
      </c>
      <c r="E487" s="79">
        <v>4200</v>
      </c>
    </row>
    <row r="488" spans="3:5" ht="15.75">
      <c r="C488" s="77" t="s">
        <v>177</v>
      </c>
      <c r="D488" s="80" t="s">
        <v>178</v>
      </c>
      <c r="E488" s="79">
        <v>4200</v>
      </c>
    </row>
    <row r="489" spans="3:5" ht="15.75">
      <c r="C489" s="77" t="s">
        <v>179</v>
      </c>
      <c r="D489" s="78" t="s">
        <v>64</v>
      </c>
      <c r="E489" s="79">
        <v>4200</v>
      </c>
    </row>
    <row r="490" spans="3:5" ht="15.75">
      <c r="C490" s="77" t="s">
        <v>180</v>
      </c>
      <c r="D490" s="78" t="s">
        <v>181</v>
      </c>
      <c r="E490" s="79">
        <v>3600</v>
      </c>
    </row>
    <row r="491" spans="3:5" ht="15.75">
      <c r="C491" s="77" t="s">
        <v>182</v>
      </c>
      <c r="D491" s="78" t="s">
        <v>63</v>
      </c>
      <c r="E491" s="79">
        <v>3600</v>
      </c>
    </row>
    <row r="492" spans="3:5" ht="15.75">
      <c r="C492" s="77" t="s">
        <v>183</v>
      </c>
      <c r="D492" s="78" t="s">
        <v>184</v>
      </c>
      <c r="E492" s="79">
        <v>3600</v>
      </c>
    </row>
    <row r="493" spans="3:5" ht="15.75">
      <c r="C493" s="77" t="s">
        <v>185</v>
      </c>
      <c r="D493" s="78" t="s">
        <v>186</v>
      </c>
      <c r="E493" s="79">
        <v>3600</v>
      </c>
    </row>
    <row r="494" spans="3:5" ht="15.75">
      <c r="C494" s="77" t="s">
        <v>187</v>
      </c>
      <c r="D494" s="78" t="s">
        <v>188</v>
      </c>
      <c r="E494" s="79">
        <v>2800</v>
      </c>
    </row>
    <row r="495" spans="3:5" ht="15.75">
      <c r="C495" s="77" t="s">
        <v>189</v>
      </c>
      <c r="D495" s="78" t="s">
        <v>190</v>
      </c>
      <c r="E495" s="79">
        <v>2800</v>
      </c>
    </row>
    <row r="496" spans="3:5" ht="15.75">
      <c r="C496" s="77" t="s">
        <v>191</v>
      </c>
      <c r="D496" s="78" t="s">
        <v>192</v>
      </c>
      <c r="E496" s="79">
        <v>2400</v>
      </c>
    </row>
    <row r="497" spans="3:5" ht="15.75">
      <c r="C497" s="77" t="s">
        <v>193</v>
      </c>
      <c r="D497" s="78" t="s">
        <v>65</v>
      </c>
      <c r="E497" s="79">
        <v>2400</v>
      </c>
    </row>
    <row r="498" spans="3:5" ht="15.75">
      <c r="C498" s="77" t="s">
        <v>194</v>
      </c>
      <c r="D498" s="78" t="s">
        <v>66</v>
      </c>
      <c r="E498" s="79">
        <v>1700</v>
      </c>
    </row>
    <row r="499" spans="3:5" ht="15.75">
      <c r="C499" s="77" t="s">
        <v>195</v>
      </c>
      <c r="D499" s="78" t="s">
        <v>196</v>
      </c>
      <c r="E499" s="79">
        <v>1700</v>
      </c>
    </row>
    <row r="500" spans="3:5" ht="15.75">
      <c r="C500" s="77" t="s">
        <v>197</v>
      </c>
      <c r="D500" s="78" t="s">
        <v>198</v>
      </c>
      <c r="E500" s="79">
        <v>1700</v>
      </c>
    </row>
  </sheetData>
  <protectedRanges>
    <protectedRange sqref="E12:E25 E28:E71 T12:W25 V28:W71 E86:E93 E96:E104" name="Range1_3"/>
    <protectedRange sqref="F86:F93 F96:F104" name="Range1"/>
    <protectedRange sqref="F12:G25 F28:G71" name="Range1_3_1"/>
    <protectedRange sqref="F108:F111" name="Range1_1"/>
    <protectedRange sqref="F114:F117" name="Range1_2"/>
  </protectedRanges>
  <mergeCells count="40">
    <mergeCell ref="X9:Y9"/>
    <mergeCell ref="Z9:AA9"/>
    <mergeCell ref="AB9:AC9"/>
    <mergeCell ref="A26:C26"/>
    <mergeCell ref="C76:E76"/>
    <mergeCell ref="M9:M10"/>
    <mergeCell ref="S9:S10"/>
    <mergeCell ref="T9:T10"/>
    <mergeCell ref="U9:U10"/>
    <mergeCell ref="V9:V10"/>
    <mergeCell ref="W9:W10"/>
    <mergeCell ref="G9:G10"/>
    <mergeCell ref="H9:H10"/>
    <mergeCell ref="I9:J9"/>
    <mergeCell ref="K9:K10"/>
    <mergeCell ref="K126:M126"/>
    <mergeCell ref="K127:M129"/>
    <mergeCell ref="A84:C84"/>
    <mergeCell ref="L9:L10"/>
    <mergeCell ref="A9:A10"/>
    <mergeCell ref="B9:B10"/>
    <mergeCell ref="C9:C10"/>
    <mergeCell ref="D9:D10"/>
    <mergeCell ref="E9:E10"/>
    <mergeCell ref="A95:M95"/>
    <mergeCell ref="A85:M85"/>
    <mergeCell ref="A107:M107"/>
    <mergeCell ref="A113:M113"/>
    <mergeCell ref="B124:J124"/>
    <mergeCell ref="L125:M125"/>
    <mergeCell ref="A7:L7"/>
    <mergeCell ref="M7:M8"/>
    <mergeCell ref="K1:M1"/>
    <mergeCell ref="A27:M27"/>
    <mergeCell ref="F9:F10"/>
    <mergeCell ref="A2:M2"/>
    <mergeCell ref="A3:M3"/>
    <mergeCell ref="A4:M4"/>
    <mergeCell ref="A5:M5"/>
    <mergeCell ref="A6:M6"/>
  </mergeCells>
  <conditionalFormatting sqref="B1:B6 B114:B1048576 B86:B94 B96:B106 B108:B112 B9:B26 B28:B84">
    <cfRule type="containsText" dxfId="4" priority="3" operator="containsText" text="in fjDr">
      <formula>NOT(ISERROR(SEARCH("in fjDr",B1)))</formula>
    </cfRule>
  </conditionalFormatting>
  <pageMargins left="0.7" right="0.32" top="0.25" bottom="0.25" header="0.3" footer="0.3"/>
  <pageSetup paperSize="9" scale="78" fitToHeight="3" orientation="landscape" blackAndWhite="1" horizontalDpi="300" verticalDpi="300" r:id="rId1"/>
</worksheet>
</file>

<file path=xl/worksheets/sheet12.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zoomScaleSheetLayoutView="100" workbookViewId="0">
      <selection activeCell="Q15" sqref="Q15"/>
    </sheetView>
  </sheetViews>
  <sheetFormatPr defaultRowHeight="15"/>
  <cols>
    <col min="1" max="1" width="5.625" customWidth="1"/>
    <col min="2" max="2" width="34" customWidth="1"/>
    <col min="3" max="15" width="10.125" customWidth="1"/>
  </cols>
  <sheetData>
    <row r="1" spans="1:16" ht="18.75">
      <c r="A1" s="115"/>
      <c r="B1" s="115"/>
      <c r="C1" s="115"/>
      <c r="D1" s="115"/>
      <c r="E1" s="115"/>
      <c r="F1" s="115"/>
      <c r="G1" s="115"/>
      <c r="H1" s="115"/>
      <c r="I1" s="115"/>
      <c r="J1" s="115"/>
      <c r="K1" s="115"/>
      <c r="L1" s="115"/>
      <c r="M1" s="659">
        <f>Master!C3</f>
        <v>30695</v>
      </c>
      <c r="N1" s="659"/>
      <c r="O1" s="659"/>
    </row>
    <row r="2" spans="1:16" ht="23.25">
      <c r="A2" s="660" t="str">
        <f>'page 02'!A1:G1</f>
        <v xml:space="preserve">fo|ky; dk uke &amp;   jktdh; ljnkj mPp ek/;fed fo|ky; dksViwryh ¼t;iqj½ </v>
      </c>
      <c r="B2" s="660"/>
      <c r="C2" s="660"/>
      <c r="D2" s="660"/>
      <c r="E2" s="660"/>
      <c r="F2" s="660"/>
      <c r="G2" s="660"/>
      <c r="H2" s="660"/>
      <c r="I2" s="660"/>
      <c r="J2" s="660"/>
      <c r="K2" s="660"/>
      <c r="L2" s="660"/>
      <c r="M2" s="660"/>
      <c r="N2" s="660"/>
      <c r="O2" s="660"/>
    </row>
    <row r="3" spans="1:16" ht="20.25">
      <c r="A3" s="594" t="s">
        <v>235</v>
      </c>
      <c r="B3" s="594"/>
      <c r="C3" s="594"/>
      <c r="D3" s="594"/>
      <c r="E3" s="594"/>
      <c r="F3" s="594"/>
      <c r="G3" s="594"/>
      <c r="H3" s="594"/>
      <c r="I3" s="594"/>
      <c r="J3" s="594"/>
      <c r="K3" s="594"/>
      <c r="L3" s="594"/>
      <c r="M3" s="594"/>
      <c r="N3" s="594"/>
      <c r="O3" s="594"/>
    </row>
    <row r="4" spans="1:16" ht="20.25">
      <c r="A4" s="594" t="s">
        <v>236</v>
      </c>
      <c r="B4" s="594"/>
      <c r="C4" s="594"/>
      <c r="D4" s="594"/>
      <c r="E4" s="594"/>
      <c r="F4" s="594"/>
      <c r="G4" s="594"/>
      <c r="H4" s="594"/>
      <c r="I4" s="594"/>
      <c r="J4" s="594"/>
      <c r="K4" s="594"/>
      <c r="L4" s="594"/>
      <c r="M4" s="594"/>
      <c r="N4" s="594"/>
      <c r="O4" s="594"/>
    </row>
    <row r="5" spans="1:16" ht="20.25">
      <c r="A5" s="116"/>
      <c r="B5" s="353"/>
      <c r="C5" s="353"/>
      <c r="D5" s="353"/>
      <c r="E5" s="353"/>
      <c r="F5" s="353"/>
      <c r="G5" s="665" t="s">
        <v>237</v>
      </c>
      <c r="H5" s="665"/>
      <c r="I5" s="118" t="str">
        <f>F9</f>
        <v>2021-22</v>
      </c>
      <c r="J5" s="362" t="s">
        <v>78</v>
      </c>
      <c r="K5" s="362"/>
      <c r="L5" s="362"/>
      <c r="M5" s="353"/>
      <c r="N5" s="117"/>
      <c r="O5" s="117"/>
    </row>
    <row r="6" spans="1:16" ht="20.25">
      <c r="A6" s="116"/>
      <c r="B6" s="116"/>
      <c r="C6" s="362"/>
      <c r="D6" s="362"/>
      <c r="E6" s="362"/>
      <c r="F6" s="362"/>
      <c r="G6" s="362"/>
      <c r="H6" s="362"/>
      <c r="I6" s="362"/>
      <c r="J6" s="362"/>
      <c r="K6" s="594" t="s">
        <v>238</v>
      </c>
      <c r="L6" s="594"/>
      <c r="M6" s="594"/>
      <c r="N6" s="594"/>
      <c r="O6" s="594"/>
    </row>
    <row r="7" spans="1:16" ht="15.75">
      <c r="A7" s="663" t="str">
        <f>'page 02'!A4</f>
        <v>2202-02-109-(02) (STATE FUND)</v>
      </c>
      <c r="B7" s="663"/>
      <c r="C7" s="663"/>
      <c r="D7" s="663"/>
      <c r="E7" s="663"/>
      <c r="F7" s="663"/>
      <c r="G7" s="663"/>
      <c r="H7" s="663"/>
      <c r="I7" s="663"/>
      <c r="J7" s="663"/>
      <c r="K7" s="663"/>
      <c r="L7" s="663"/>
      <c r="M7" s="663"/>
      <c r="N7" s="663"/>
      <c r="O7" s="663"/>
      <c r="P7" s="85"/>
    </row>
    <row r="8" spans="1:16" ht="47.25">
      <c r="A8" s="661" t="s">
        <v>7</v>
      </c>
      <c r="B8" s="661" t="s">
        <v>8</v>
      </c>
      <c r="C8" s="661" t="s">
        <v>239</v>
      </c>
      <c r="D8" s="661"/>
      <c r="E8" s="661"/>
      <c r="F8" s="287" t="s">
        <v>82</v>
      </c>
      <c r="G8" s="661" t="s">
        <v>240</v>
      </c>
      <c r="H8" s="661"/>
      <c r="I8" s="661"/>
      <c r="J8" s="662" t="s">
        <v>427</v>
      </c>
      <c r="K8" s="662" t="s">
        <v>428</v>
      </c>
      <c r="L8" s="670" t="s">
        <v>429</v>
      </c>
      <c r="M8" s="661" t="s">
        <v>84</v>
      </c>
      <c r="N8" s="661"/>
      <c r="O8" s="661"/>
    </row>
    <row r="9" spans="1:16" ht="57.75" customHeight="1">
      <c r="A9" s="661"/>
      <c r="B9" s="661"/>
      <c r="C9" s="145" t="str">
        <f>CONCATENATE((MID(Master!C4,1,4)-4),"-",(MID(Master!C4,6,2)-4))</f>
        <v>2018-19</v>
      </c>
      <c r="D9" s="145" t="str">
        <f>CONCATENATE((MID(Master!C4,1,4)-3),"-",(MID(Master!C4,6,2)-3))</f>
        <v>2019-20</v>
      </c>
      <c r="E9" s="145" t="str">
        <f>CONCATENATE((MID(Master!C4,1,4)-2),"-",(MID(Master!C4,6,2)-2))</f>
        <v>2020-21</v>
      </c>
      <c r="F9" s="145" t="str">
        <f>CONCATENATE((MID(Master!C4,1,4)-1),"-",(MID(Master!C4,6,2)-1))</f>
        <v>2021-22</v>
      </c>
      <c r="G9" s="373" t="s">
        <v>431</v>
      </c>
      <c r="H9" s="373" t="s">
        <v>430</v>
      </c>
      <c r="I9" s="354" t="s">
        <v>241</v>
      </c>
      <c r="J9" s="662"/>
      <c r="K9" s="662"/>
      <c r="L9" s="671"/>
      <c r="M9" s="354" t="s">
        <v>86</v>
      </c>
      <c r="N9" s="354" t="s">
        <v>87</v>
      </c>
      <c r="O9" s="354" t="s">
        <v>88</v>
      </c>
    </row>
    <row r="10" spans="1:16">
      <c r="A10" s="119">
        <v>1</v>
      </c>
      <c r="B10" s="119">
        <v>2</v>
      </c>
      <c r="C10" s="119">
        <v>3</v>
      </c>
      <c r="D10" s="119">
        <v>4</v>
      </c>
      <c r="E10" s="119">
        <v>5</v>
      </c>
      <c r="F10" s="119">
        <v>6</v>
      </c>
      <c r="G10" s="119">
        <v>7</v>
      </c>
      <c r="H10" s="119">
        <v>8</v>
      </c>
      <c r="I10" s="119">
        <v>9</v>
      </c>
      <c r="J10" s="119">
        <v>10</v>
      </c>
      <c r="K10" s="119">
        <v>11</v>
      </c>
      <c r="L10" s="119">
        <v>12</v>
      </c>
      <c r="M10" s="119">
        <v>13</v>
      </c>
      <c r="N10" s="119">
        <v>14</v>
      </c>
      <c r="O10" s="119">
        <v>15</v>
      </c>
    </row>
    <row r="11" spans="1:16" ht="16.5">
      <c r="A11" s="120">
        <v>1</v>
      </c>
      <c r="B11" s="291" t="s">
        <v>242</v>
      </c>
      <c r="C11" s="289">
        <f>Master!D11</f>
        <v>8513603</v>
      </c>
      <c r="D11" s="289">
        <f>Master!E11</f>
        <v>7033738</v>
      </c>
      <c r="E11" s="289">
        <f>Master!H11</f>
        <v>9348604</v>
      </c>
      <c r="F11" s="289">
        <f>Master!C11</f>
        <v>9820000</v>
      </c>
      <c r="G11" s="289">
        <f>Master!G11</f>
        <v>6705337</v>
      </c>
      <c r="H11" s="289">
        <f>Master!I11</f>
        <v>3407270</v>
      </c>
      <c r="I11" s="289">
        <f>G11+H11</f>
        <v>10112607</v>
      </c>
      <c r="J11" s="290">
        <f>Master!J11</f>
        <v>6407270</v>
      </c>
      <c r="K11" s="289">
        <f>'Formet 8'!L120</f>
        <v>14904652</v>
      </c>
      <c r="L11" s="289">
        <f>'Formet 8'!K120</f>
        <v>15342868</v>
      </c>
      <c r="M11" s="289">
        <f>K11-F11</f>
        <v>5084652</v>
      </c>
      <c r="N11" s="289">
        <f>K11-I11</f>
        <v>4792045</v>
      </c>
      <c r="O11" s="289">
        <f>L11-K11</f>
        <v>438216</v>
      </c>
    </row>
    <row r="12" spans="1:16" ht="16.5">
      <c r="A12" s="145">
        <v>2</v>
      </c>
      <c r="B12" s="292" t="s">
        <v>243</v>
      </c>
      <c r="C12" s="289">
        <f>Master!D12</f>
        <v>0</v>
      </c>
      <c r="D12" s="289">
        <f>Master!E12</f>
        <v>0</v>
      </c>
      <c r="E12" s="289">
        <f>Master!H12</f>
        <v>0</v>
      </c>
      <c r="F12" s="289">
        <f>Master!C12</f>
        <v>0</v>
      </c>
      <c r="G12" s="289">
        <f>Master!G12</f>
        <v>0</v>
      </c>
      <c r="H12" s="289">
        <f>Master!I12</f>
        <v>0</v>
      </c>
      <c r="I12" s="289">
        <f t="shared" ref="I12:I13" si="0">G12+H12</f>
        <v>0</v>
      </c>
      <c r="J12" s="290">
        <f>Master!J12</f>
        <v>0</v>
      </c>
      <c r="K12" s="289">
        <f>'Formet 8'!L121</f>
        <v>0</v>
      </c>
      <c r="L12" s="289">
        <f>'Formet 8'!K121</f>
        <v>0</v>
      </c>
      <c r="M12" s="289">
        <f t="shared" ref="M12:M13" si="1">K12-F12</f>
        <v>0</v>
      </c>
      <c r="N12" s="289">
        <f t="shared" ref="N12:N13" si="2">K12-I12</f>
        <v>0</v>
      </c>
      <c r="O12" s="289">
        <f t="shared" ref="O12:O13" si="3">L12-K12</f>
        <v>0</v>
      </c>
    </row>
    <row r="13" spans="1:16" ht="16.5">
      <c r="A13" s="145">
        <v>3</v>
      </c>
      <c r="B13" s="292" t="s">
        <v>244</v>
      </c>
      <c r="C13" s="289">
        <f>Master!D13</f>
        <v>0</v>
      </c>
      <c r="D13" s="289">
        <f>Master!E13</f>
        <v>201175</v>
      </c>
      <c r="E13" s="289">
        <f>Master!H13</f>
        <v>0</v>
      </c>
      <c r="F13" s="289">
        <f>Master!C13</f>
        <v>0</v>
      </c>
      <c r="G13" s="289">
        <f>Master!G13</f>
        <v>0</v>
      </c>
      <c r="H13" s="289">
        <f>Master!I13</f>
        <v>0</v>
      </c>
      <c r="I13" s="289">
        <f t="shared" si="0"/>
        <v>0</v>
      </c>
      <c r="J13" s="290">
        <f>Master!J13</f>
        <v>0</v>
      </c>
      <c r="K13" s="289">
        <f>'Formet 8'!L122</f>
        <v>0</v>
      </c>
      <c r="L13" s="289">
        <f>'Formet 8'!K122</f>
        <v>0</v>
      </c>
      <c r="M13" s="289">
        <f t="shared" si="1"/>
        <v>0</v>
      </c>
      <c r="N13" s="289">
        <f t="shared" si="2"/>
        <v>0</v>
      </c>
      <c r="O13" s="289">
        <f t="shared" si="3"/>
        <v>0</v>
      </c>
    </row>
    <row r="14" spans="1:16" ht="16.5">
      <c r="A14" s="120"/>
      <c r="B14" s="291" t="s">
        <v>14</v>
      </c>
      <c r="C14" s="294">
        <f>Master!D14</f>
        <v>8513603</v>
      </c>
      <c r="D14" s="294">
        <f>Master!E14</f>
        <v>7234913</v>
      </c>
      <c r="E14" s="294">
        <f>Master!H14</f>
        <v>9348604</v>
      </c>
      <c r="F14" s="294">
        <f>Master!C14</f>
        <v>9820000</v>
      </c>
      <c r="G14" s="294">
        <f>Master!G14</f>
        <v>6705337</v>
      </c>
      <c r="H14" s="294">
        <f>Master!I14</f>
        <v>3407270</v>
      </c>
      <c r="I14" s="294">
        <f t="shared" ref="I14:O14" si="4">SUM(I11:I13)</f>
        <v>10112607</v>
      </c>
      <c r="J14" s="294">
        <f t="shared" si="4"/>
        <v>6407270</v>
      </c>
      <c r="K14" s="294">
        <f t="shared" si="4"/>
        <v>14904652</v>
      </c>
      <c r="L14" s="294">
        <f t="shared" si="4"/>
        <v>15342868</v>
      </c>
      <c r="M14" s="294">
        <f t="shared" si="4"/>
        <v>5084652</v>
      </c>
      <c r="N14" s="294">
        <f t="shared" si="4"/>
        <v>4792045</v>
      </c>
      <c r="O14" s="294">
        <f t="shared" si="4"/>
        <v>438216</v>
      </c>
    </row>
    <row r="15" spans="1:16" ht="16.5">
      <c r="A15" s="120"/>
      <c r="B15" s="291" t="s">
        <v>245</v>
      </c>
      <c r="C15" s="668"/>
      <c r="D15" s="669"/>
      <c r="E15" s="669"/>
      <c r="F15" s="669"/>
      <c r="G15" s="669"/>
      <c r="H15" s="669"/>
      <c r="I15" s="669"/>
      <c r="J15" s="669"/>
      <c r="K15" s="669"/>
      <c r="L15" s="669"/>
      <c r="M15" s="669"/>
      <c r="N15" s="669"/>
      <c r="O15" s="669"/>
    </row>
    <row r="16" spans="1:16" ht="16.5">
      <c r="A16" s="120">
        <v>1</v>
      </c>
      <c r="B16" s="293" t="s">
        <v>16</v>
      </c>
      <c r="C16" s="298">
        <f>Master!D16</f>
        <v>0</v>
      </c>
      <c r="D16" s="289">
        <f>Master!E16</f>
        <v>0</v>
      </c>
      <c r="E16" s="289">
        <f>Master!H16</f>
        <v>0</v>
      </c>
      <c r="F16" s="289">
        <f>Master!C16</f>
        <v>0</v>
      </c>
      <c r="G16" s="289">
        <f>Master!G16</f>
        <v>0</v>
      </c>
      <c r="H16" s="289">
        <f>Master!I16</f>
        <v>0</v>
      </c>
      <c r="I16" s="290">
        <f>SUM(G16:H16)</f>
        <v>0</v>
      </c>
      <c r="J16" s="290">
        <f>Master!J16</f>
        <v>0</v>
      </c>
      <c r="K16" s="289">
        <f>H16+J16</f>
        <v>0</v>
      </c>
      <c r="L16" s="298">
        <f>Master!K16</f>
        <v>0</v>
      </c>
      <c r="M16" s="289">
        <f t="shared" ref="M16" si="5">K16-F16</f>
        <v>0</v>
      </c>
      <c r="N16" s="289">
        <f t="shared" ref="N16" si="6">K16-I16</f>
        <v>0</v>
      </c>
      <c r="O16" s="289">
        <f t="shared" ref="O16" si="7">L16-K16</f>
        <v>0</v>
      </c>
    </row>
    <row r="17" spans="1:15" ht="16.5">
      <c r="A17" s="120">
        <v>2</v>
      </c>
      <c r="B17" s="293" t="s">
        <v>17</v>
      </c>
      <c r="C17" s="298">
        <f>Master!D17</f>
        <v>0</v>
      </c>
      <c r="D17" s="289">
        <f>Master!E17</f>
        <v>0</v>
      </c>
      <c r="E17" s="289">
        <f>Master!H17</f>
        <v>0</v>
      </c>
      <c r="F17" s="289">
        <f>Master!C17</f>
        <v>0</v>
      </c>
      <c r="G17" s="289">
        <f>Master!G17</f>
        <v>0</v>
      </c>
      <c r="H17" s="289">
        <f>Master!I17</f>
        <v>0</v>
      </c>
      <c r="I17" s="290">
        <f t="shared" ref="I17:I23" si="8">SUM(G17:H17)</f>
        <v>0</v>
      </c>
      <c r="J17" s="290">
        <f>Master!J17</f>
        <v>0</v>
      </c>
      <c r="K17" s="289">
        <f t="shared" ref="K17:K25" si="9">H17+J17</f>
        <v>0</v>
      </c>
      <c r="L17" s="298">
        <f>Master!K17</f>
        <v>0</v>
      </c>
      <c r="M17" s="289">
        <f t="shared" ref="M17:M25" si="10">K17-F17</f>
        <v>0</v>
      </c>
      <c r="N17" s="289">
        <f t="shared" ref="N17:N25" si="11">K17-I17</f>
        <v>0</v>
      </c>
      <c r="O17" s="289">
        <f t="shared" ref="O17:O25" si="12">L17-K17</f>
        <v>0</v>
      </c>
    </row>
    <row r="18" spans="1:15" ht="16.5">
      <c r="A18" s="120">
        <v>3</v>
      </c>
      <c r="B18" s="293" t="s">
        <v>18</v>
      </c>
      <c r="C18" s="298">
        <f>Master!D18</f>
        <v>0</v>
      </c>
      <c r="D18" s="289">
        <f>Master!E18</f>
        <v>0</v>
      </c>
      <c r="E18" s="289">
        <f>Master!H18</f>
        <v>0</v>
      </c>
      <c r="F18" s="289">
        <f>Master!C18</f>
        <v>0</v>
      </c>
      <c r="G18" s="289">
        <f>Master!G18</f>
        <v>0</v>
      </c>
      <c r="H18" s="289">
        <f>Master!I18</f>
        <v>0</v>
      </c>
      <c r="I18" s="290">
        <f t="shared" si="8"/>
        <v>0</v>
      </c>
      <c r="J18" s="290">
        <f>Master!J18</f>
        <v>0</v>
      </c>
      <c r="K18" s="289">
        <f t="shared" si="9"/>
        <v>0</v>
      </c>
      <c r="L18" s="298">
        <f>Master!K18</f>
        <v>0</v>
      </c>
      <c r="M18" s="289">
        <f t="shared" si="10"/>
        <v>0</v>
      </c>
      <c r="N18" s="289">
        <f t="shared" si="11"/>
        <v>0</v>
      </c>
      <c r="O18" s="289">
        <f t="shared" si="12"/>
        <v>0</v>
      </c>
    </row>
    <row r="19" spans="1:15" ht="16.5">
      <c r="A19" s="120">
        <v>4</v>
      </c>
      <c r="B19" s="293" t="s">
        <v>19</v>
      </c>
      <c r="C19" s="298">
        <f>Master!D19</f>
        <v>0</v>
      </c>
      <c r="D19" s="289">
        <f>Master!E19</f>
        <v>0</v>
      </c>
      <c r="E19" s="289">
        <f>Master!H19</f>
        <v>0</v>
      </c>
      <c r="F19" s="289">
        <f>Master!C19</f>
        <v>0</v>
      </c>
      <c r="G19" s="289">
        <f>Master!G19</f>
        <v>0</v>
      </c>
      <c r="H19" s="289">
        <f>Master!I19</f>
        <v>0</v>
      </c>
      <c r="I19" s="290">
        <f t="shared" si="8"/>
        <v>0</v>
      </c>
      <c r="J19" s="290">
        <f>Master!J19</f>
        <v>0</v>
      </c>
      <c r="K19" s="289">
        <f t="shared" si="9"/>
        <v>0</v>
      </c>
      <c r="L19" s="298">
        <f>Master!K19</f>
        <v>0</v>
      </c>
      <c r="M19" s="289">
        <f t="shared" si="10"/>
        <v>0</v>
      </c>
      <c r="N19" s="289">
        <f t="shared" si="11"/>
        <v>0</v>
      </c>
      <c r="O19" s="289">
        <f t="shared" si="12"/>
        <v>0</v>
      </c>
    </row>
    <row r="20" spans="1:15" ht="16.5">
      <c r="A20" s="120">
        <v>5</v>
      </c>
      <c r="B20" s="293" t="s">
        <v>20</v>
      </c>
      <c r="C20" s="298">
        <f>Master!D20</f>
        <v>0</v>
      </c>
      <c r="D20" s="289">
        <f>Master!E20</f>
        <v>0</v>
      </c>
      <c r="E20" s="289">
        <f>Master!H20</f>
        <v>0</v>
      </c>
      <c r="F20" s="289">
        <f>Master!C20</f>
        <v>0</v>
      </c>
      <c r="G20" s="289">
        <f>Master!G20</f>
        <v>0</v>
      </c>
      <c r="H20" s="289">
        <f>Master!I20</f>
        <v>0</v>
      </c>
      <c r="I20" s="290">
        <f t="shared" si="8"/>
        <v>0</v>
      </c>
      <c r="J20" s="290">
        <f>Master!J20</f>
        <v>0</v>
      </c>
      <c r="K20" s="289">
        <f t="shared" si="9"/>
        <v>0</v>
      </c>
      <c r="L20" s="298">
        <f>Master!K20</f>
        <v>0</v>
      </c>
      <c r="M20" s="289">
        <f t="shared" si="10"/>
        <v>0</v>
      </c>
      <c r="N20" s="289">
        <f t="shared" si="11"/>
        <v>0</v>
      </c>
      <c r="O20" s="289">
        <f t="shared" si="12"/>
        <v>0</v>
      </c>
    </row>
    <row r="21" spans="1:15" ht="16.5">
      <c r="A21" s="120">
        <v>6</v>
      </c>
      <c r="B21" s="293" t="s">
        <v>21</v>
      </c>
      <c r="C21" s="298">
        <f>Master!D21</f>
        <v>2485</v>
      </c>
      <c r="D21" s="289">
        <f>Master!E21</f>
        <v>2500</v>
      </c>
      <c r="E21" s="289">
        <f>Master!H21</f>
        <v>2500</v>
      </c>
      <c r="F21" s="289">
        <f>Master!C21</f>
        <v>2500</v>
      </c>
      <c r="G21" s="289">
        <f>Master!G21</f>
        <v>2500</v>
      </c>
      <c r="H21" s="289">
        <f>Master!I21</f>
        <v>0</v>
      </c>
      <c r="I21" s="290">
        <f t="shared" si="8"/>
        <v>2500</v>
      </c>
      <c r="J21" s="290">
        <f>Master!J21</f>
        <v>0</v>
      </c>
      <c r="K21" s="289">
        <f t="shared" si="9"/>
        <v>0</v>
      </c>
      <c r="L21" s="298">
        <f>Master!K21</f>
        <v>0</v>
      </c>
      <c r="M21" s="289">
        <f t="shared" si="10"/>
        <v>-2500</v>
      </c>
      <c r="N21" s="289">
        <f t="shared" si="11"/>
        <v>-2500</v>
      </c>
      <c r="O21" s="289">
        <f t="shared" si="12"/>
        <v>0</v>
      </c>
    </row>
    <row r="22" spans="1:15" ht="16.5">
      <c r="A22" s="120">
        <v>7</v>
      </c>
      <c r="B22" s="293" t="s">
        <v>22</v>
      </c>
      <c r="C22" s="298">
        <f>Master!D22</f>
        <v>0</v>
      </c>
      <c r="D22" s="289">
        <f>Master!E22</f>
        <v>0</v>
      </c>
      <c r="E22" s="289">
        <f>Master!H22</f>
        <v>0</v>
      </c>
      <c r="F22" s="289">
        <f>Master!C22</f>
        <v>0</v>
      </c>
      <c r="G22" s="289">
        <f>Master!G22</f>
        <v>0</v>
      </c>
      <c r="H22" s="289">
        <f>Master!I22</f>
        <v>0</v>
      </c>
      <c r="I22" s="290">
        <f t="shared" si="8"/>
        <v>0</v>
      </c>
      <c r="J22" s="290">
        <f>Master!J22</f>
        <v>0</v>
      </c>
      <c r="K22" s="289">
        <f t="shared" si="9"/>
        <v>0</v>
      </c>
      <c r="L22" s="298">
        <f>Master!K22</f>
        <v>0</v>
      </c>
      <c r="M22" s="289">
        <f t="shared" si="10"/>
        <v>0</v>
      </c>
      <c r="N22" s="289">
        <f t="shared" si="11"/>
        <v>0</v>
      </c>
      <c r="O22" s="289">
        <f t="shared" si="12"/>
        <v>0</v>
      </c>
    </row>
    <row r="23" spans="1:15" ht="16.5">
      <c r="A23" s="120">
        <v>8</v>
      </c>
      <c r="B23" s="293" t="s">
        <v>23</v>
      </c>
      <c r="C23" s="298">
        <f>Master!D23</f>
        <v>0</v>
      </c>
      <c r="D23" s="289">
        <f>Master!E23</f>
        <v>0</v>
      </c>
      <c r="E23" s="289">
        <f>Master!H23</f>
        <v>0</v>
      </c>
      <c r="F23" s="289">
        <f>Master!C23</f>
        <v>0</v>
      </c>
      <c r="G23" s="289">
        <f>Master!G23</f>
        <v>0</v>
      </c>
      <c r="H23" s="289">
        <f>Master!I23</f>
        <v>0</v>
      </c>
      <c r="I23" s="290">
        <f t="shared" si="8"/>
        <v>0</v>
      </c>
      <c r="J23" s="290">
        <f>Master!J23</f>
        <v>0</v>
      </c>
      <c r="K23" s="289">
        <f t="shared" si="9"/>
        <v>0</v>
      </c>
      <c r="L23" s="298">
        <f>Master!K23</f>
        <v>0</v>
      </c>
      <c r="M23" s="289">
        <f t="shared" si="10"/>
        <v>0</v>
      </c>
      <c r="N23" s="289">
        <f t="shared" si="11"/>
        <v>0</v>
      </c>
      <c r="O23" s="289">
        <f t="shared" si="12"/>
        <v>0</v>
      </c>
    </row>
    <row r="24" spans="1:15">
      <c r="A24" s="120"/>
      <c r="B24" s="288" t="s">
        <v>24</v>
      </c>
      <c r="C24" s="295">
        <f>SUM(C16:C23)</f>
        <v>2485</v>
      </c>
      <c r="D24" s="295">
        <f t="shared" ref="D24:O24" si="13">SUM(D16:D23)</f>
        <v>2500</v>
      </c>
      <c r="E24" s="295">
        <f t="shared" si="13"/>
        <v>2500</v>
      </c>
      <c r="F24" s="295">
        <f t="shared" si="13"/>
        <v>2500</v>
      </c>
      <c r="G24" s="295">
        <f t="shared" si="13"/>
        <v>2500</v>
      </c>
      <c r="H24" s="295">
        <f t="shared" si="13"/>
        <v>0</v>
      </c>
      <c r="I24" s="295">
        <f t="shared" si="13"/>
        <v>2500</v>
      </c>
      <c r="J24" s="295">
        <f t="shared" si="13"/>
        <v>0</v>
      </c>
      <c r="K24" s="295">
        <f t="shared" si="13"/>
        <v>0</v>
      </c>
      <c r="L24" s="295">
        <f t="shared" si="13"/>
        <v>0</v>
      </c>
      <c r="M24" s="295">
        <f t="shared" si="13"/>
        <v>-2500</v>
      </c>
      <c r="N24" s="295">
        <f t="shared" si="13"/>
        <v>-2500</v>
      </c>
      <c r="O24" s="295">
        <f t="shared" si="13"/>
        <v>0</v>
      </c>
    </row>
    <row r="25" spans="1:15" ht="16.5">
      <c r="A25" s="120">
        <v>1</v>
      </c>
      <c r="B25" s="293" t="s">
        <v>246</v>
      </c>
      <c r="C25" s="298">
        <f>Master!D25</f>
        <v>0</v>
      </c>
      <c r="D25" s="289">
        <f>Master!E25</f>
        <v>0</v>
      </c>
      <c r="E25" s="289">
        <f>Master!H25</f>
        <v>0</v>
      </c>
      <c r="F25" s="289">
        <f>Master!C25</f>
        <v>0</v>
      </c>
      <c r="G25" s="289">
        <f>Master!G25</f>
        <v>0</v>
      </c>
      <c r="H25" s="289">
        <f>Master!I25</f>
        <v>0</v>
      </c>
      <c r="I25" s="290">
        <f t="shared" ref="I25" si="14">SUM(G25:H25)</f>
        <v>0</v>
      </c>
      <c r="J25" s="290">
        <f>Master!J25</f>
        <v>0</v>
      </c>
      <c r="K25" s="289">
        <f t="shared" si="9"/>
        <v>0</v>
      </c>
      <c r="L25" s="298">
        <f>Master!K25</f>
        <v>0</v>
      </c>
      <c r="M25" s="289">
        <f t="shared" si="10"/>
        <v>0</v>
      </c>
      <c r="N25" s="289">
        <f t="shared" si="11"/>
        <v>0</v>
      </c>
      <c r="O25" s="289">
        <f t="shared" si="12"/>
        <v>0</v>
      </c>
    </row>
    <row r="26" spans="1:15" ht="16.5">
      <c r="A26" s="120">
        <v>2</v>
      </c>
      <c r="B26" s="293" t="s">
        <v>247</v>
      </c>
      <c r="C26" s="298">
        <f>Master!D26</f>
        <v>1200</v>
      </c>
      <c r="D26" s="289">
        <f>Master!E26</f>
        <v>1198</v>
      </c>
      <c r="E26" s="289">
        <f>Master!H26</f>
        <v>2500</v>
      </c>
      <c r="F26" s="289">
        <f>Master!C26</f>
        <v>2000</v>
      </c>
      <c r="G26" s="289">
        <f>Master!G26</f>
        <v>2500</v>
      </c>
      <c r="H26" s="289">
        <f>Master!I26</f>
        <v>0</v>
      </c>
      <c r="I26" s="290">
        <f t="shared" ref="I26:I30" si="15">SUM(G26:H26)</f>
        <v>2500</v>
      </c>
      <c r="J26" s="290">
        <f>Master!J26</f>
        <v>0</v>
      </c>
      <c r="K26" s="289">
        <f t="shared" ref="K26:K30" si="16">H26+J26</f>
        <v>0</v>
      </c>
      <c r="L26" s="298">
        <f>Master!K26</f>
        <v>0</v>
      </c>
      <c r="M26" s="289">
        <f t="shared" ref="M26:M30" si="17">K26-F26</f>
        <v>-2000</v>
      </c>
      <c r="N26" s="289">
        <f t="shared" ref="N26:N30" si="18">K26-I26</f>
        <v>-2500</v>
      </c>
      <c r="O26" s="289">
        <f t="shared" ref="O26:O30" si="19">L26-K26</f>
        <v>0</v>
      </c>
    </row>
    <row r="27" spans="1:15" ht="16.5">
      <c r="A27" s="120">
        <v>3</v>
      </c>
      <c r="B27" s="293" t="s">
        <v>248</v>
      </c>
      <c r="C27" s="298">
        <f>Master!D27</f>
        <v>0</v>
      </c>
      <c r="D27" s="289">
        <f>Master!E27</f>
        <v>0</v>
      </c>
      <c r="E27" s="289">
        <f>Master!H27</f>
        <v>0</v>
      </c>
      <c r="F27" s="289">
        <f>Master!C27</f>
        <v>0</v>
      </c>
      <c r="G27" s="289">
        <f>Master!G27</f>
        <v>0</v>
      </c>
      <c r="H27" s="289">
        <f>Master!I27</f>
        <v>0</v>
      </c>
      <c r="I27" s="290">
        <f t="shared" si="15"/>
        <v>0</v>
      </c>
      <c r="J27" s="290">
        <f>Master!J27</f>
        <v>0</v>
      </c>
      <c r="K27" s="289">
        <f t="shared" si="16"/>
        <v>0</v>
      </c>
      <c r="L27" s="298">
        <f>Master!K27</f>
        <v>0</v>
      </c>
      <c r="M27" s="289">
        <f t="shared" si="17"/>
        <v>0</v>
      </c>
      <c r="N27" s="289">
        <f t="shared" si="18"/>
        <v>0</v>
      </c>
      <c r="O27" s="289">
        <f t="shared" si="19"/>
        <v>0</v>
      </c>
    </row>
    <row r="28" spans="1:15" ht="16.5">
      <c r="A28" s="120">
        <v>4</v>
      </c>
      <c r="B28" s="293" t="s">
        <v>249</v>
      </c>
      <c r="C28" s="298">
        <f>Master!D28</f>
        <v>1100</v>
      </c>
      <c r="D28" s="289">
        <f>Master!E28</f>
        <v>0</v>
      </c>
      <c r="E28" s="289">
        <f>Master!H28</f>
        <v>0</v>
      </c>
      <c r="F28" s="289">
        <f>Master!C28</f>
        <v>0</v>
      </c>
      <c r="G28" s="289">
        <f>Master!G28</f>
        <v>0</v>
      </c>
      <c r="H28" s="289">
        <f>Master!I28</f>
        <v>0</v>
      </c>
      <c r="I28" s="290">
        <f t="shared" si="15"/>
        <v>0</v>
      </c>
      <c r="J28" s="290">
        <f>Master!J28</f>
        <v>0</v>
      </c>
      <c r="K28" s="289">
        <f t="shared" si="16"/>
        <v>0</v>
      </c>
      <c r="L28" s="298">
        <f>Master!K28</f>
        <v>0</v>
      </c>
      <c r="M28" s="289">
        <f t="shared" si="17"/>
        <v>0</v>
      </c>
      <c r="N28" s="289">
        <f t="shared" si="18"/>
        <v>0</v>
      </c>
      <c r="O28" s="289">
        <f t="shared" si="19"/>
        <v>0</v>
      </c>
    </row>
    <row r="29" spans="1:15" ht="16.5">
      <c r="A29" s="120">
        <v>5</v>
      </c>
      <c r="B29" s="293" t="s">
        <v>250</v>
      </c>
      <c r="C29" s="298">
        <f>Master!D29</f>
        <v>3300</v>
      </c>
      <c r="D29" s="289">
        <f>Master!E29</f>
        <v>3300</v>
      </c>
      <c r="E29" s="289">
        <f>Master!H29</f>
        <v>3300</v>
      </c>
      <c r="F29" s="289">
        <f>Master!C29</f>
        <v>3300</v>
      </c>
      <c r="G29" s="289">
        <f>Master!G29</f>
        <v>3300</v>
      </c>
      <c r="H29" s="289">
        <f>Master!I29</f>
        <v>0</v>
      </c>
      <c r="I29" s="290">
        <f t="shared" si="15"/>
        <v>3300</v>
      </c>
      <c r="J29" s="290">
        <f>Master!J29</f>
        <v>0</v>
      </c>
      <c r="K29" s="289">
        <f t="shared" si="16"/>
        <v>0</v>
      </c>
      <c r="L29" s="298">
        <f>Master!K29</f>
        <v>0</v>
      </c>
      <c r="M29" s="289">
        <f t="shared" si="17"/>
        <v>-3300</v>
      </c>
      <c r="N29" s="289">
        <f t="shared" si="18"/>
        <v>-3300</v>
      </c>
      <c r="O29" s="289">
        <f t="shared" si="19"/>
        <v>0</v>
      </c>
    </row>
    <row r="30" spans="1:15" s="174" customFormat="1" ht="16.5">
      <c r="A30" s="120">
        <v>6</v>
      </c>
      <c r="B30" s="293" t="s">
        <v>350</v>
      </c>
      <c r="C30" s="298">
        <f>Master!D30</f>
        <v>0</v>
      </c>
      <c r="D30" s="289">
        <f>Master!E30</f>
        <v>0</v>
      </c>
      <c r="E30" s="289">
        <f>Master!H30</f>
        <v>0</v>
      </c>
      <c r="F30" s="289">
        <f>Master!C30</f>
        <v>0</v>
      </c>
      <c r="G30" s="289">
        <f>Master!G30</f>
        <v>0</v>
      </c>
      <c r="H30" s="289">
        <f>Master!I30</f>
        <v>0</v>
      </c>
      <c r="I30" s="290">
        <f t="shared" si="15"/>
        <v>0</v>
      </c>
      <c r="J30" s="290">
        <f>Master!J30</f>
        <v>0</v>
      </c>
      <c r="K30" s="289">
        <f t="shared" si="16"/>
        <v>0</v>
      </c>
      <c r="L30" s="298">
        <f>Master!K30</f>
        <v>0</v>
      </c>
      <c r="M30" s="289">
        <f t="shared" si="17"/>
        <v>0</v>
      </c>
      <c r="N30" s="289">
        <f t="shared" si="18"/>
        <v>0</v>
      </c>
      <c r="O30" s="289">
        <f t="shared" si="19"/>
        <v>0</v>
      </c>
    </row>
    <row r="31" spans="1:15" ht="16.5">
      <c r="A31" s="120"/>
      <c r="B31" s="291" t="s">
        <v>393</v>
      </c>
      <c r="C31" s="294">
        <f>SUM(C25:C30)</f>
        <v>5600</v>
      </c>
      <c r="D31" s="294">
        <f t="shared" ref="D31:O31" si="20">SUM(D25:D30)</f>
        <v>4498</v>
      </c>
      <c r="E31" s="294">
        <f t="shared" si="20"/>
        <v>5800</v>
      </c>
      <c r="F31" s="294">
        <f t="shared" si="20"/>
        <v>5300</v>
      </c>
      <c r="G31" s="294">
        <f t="shared" si="20"/>
        <v>5800</v>
      </c>
      <c r="H31" s="294">
        <f t="shared" si="20"/>
        <v>0</v>
      </c>
      <c r="I31" s="294">
        <f t="shared" si="20"/>
        <v>5800</v>
      </c>
      <c r="J31" s="294">
        <f t="shared" si="20"/>
        <v>0</v>
      </c>
      <c r="K31" s="294">
        <f t="shared" si="20"/>
        <v>0</v>
      </c>
      <c r="L31" s="294">
        <f t="shared" si="20"/>
        <v>0</v>
      </c>
      <c r="M31" s="294">
        <f t="shared" si="20"/>
        <v>-5300</v>
      </c>
      <c r="N31" s="294">
        <f t="shared" si="20"/>
        <v>-5800</v>
      </c>
      <c r="O31" s="294">
        <f t="shared" si="20"/>
        <v>0</v>
      </c>
    </row>
    <row r="32" spans="1:15" ht="16.5">
      <c r="A32" s="120"/>
      <c r="B32" s="291" t="s">
        <v>30</v>
      </c>
      <c r="C32" s="297">
        <f>SUM(C24+C31)</f>
        <v>8085</v>
      </c>
      <c r="D32" s="297">
        <f t="shared" ref="D32:O32" si="21">SUM(D24+D31)</f>
        <v>6998</v>
      </c>
      <c r="E32" s="297">
        <f t="shared" si="21"/>
        <v>8300</v>
      </c>
      <c r="F32" s="297">
        <f t="shared" si="21"/>
        <v>7800</v>
      </c>
      <c r="G32" s="297">
        <f t="shared" si="21"/>
        <v>8300</v>
      </c>
      <c r="H32" s="297">
        <f t="shared" si="21"/>
        <v>0</v>
      </c>
      <c r="I32" s="297">
        <f t="shared" si="21"/>
        <v>8300</v>
      </c>
      <c r="J32" s="297">
        <f t="shared" si="21"/>
        <v>0</v>
      </c>
      <c r="K32" s="297">
        <f t="shared" si="21"/>
        <v>0</v>
      </c>
      <c r="L32" s="297">
        <f t="shared" si="21"/>
        <v>0</v>
      </c>
      <c r="M32" s="297">
        <f t="shared" si="21"/>
        <v>-7800</v>
      </c>
      <c r="N32" s="297">
        <f t="shared" si="21"/>
        <v>-8300</v>
      </c>
      <c r="O32" s="297">
        <f t="shared" si="21"/>
        <v>0</v>
      </c>
    </row>
    <row r="33" spans="1:15" ht="16.5">
      <c r="A33" s="120"/>
      <c r="B33" s="291" t="s">
        <v>31</v>
      </c>
      <c r="C33" s="296">
        <f>SUM(C14+C32)</f>
        <v>8521688</v>
      </c>
      <c r="D33" s="296">
        <f t="shared" ref="D33:O33" si="22">SUM(D14+D32)</f>
        <v>7241911</v>
      </c>
      <c r="E33" s="296">
        <f t="shared" si="22"/>
        <v>9356904</v>
      </c>
      <c r="F33" s="296">
        <f t="shared" si="22"/>
        <v>9827800</v>
      </c>
      <c r="G33" s="296">
        <f t="shared" si="22"/>
        <v>6713637</v>
      </c>
      <c r="H33" s="296">
        <f t="shared" si="22"/>
        <v>3407270</v>
      </c>
      <c r="I33" s="296">
        <f t="shared" si="22"/>
        <v>10120907</v>
      </c>
      <c r="J33" s="296">
        <f t="shared" si="22"/>
        <v>6407270</v>
      </c>
      <c r="K33" s="296">
        <f t="shared" si="22"/>
        <v>14904652</v>
      </c>
      <c r="L33" s="296">
        <f t="shared" si="22"/>
        <v>15342868</v>
      </c>
      <c r="M33" s="296">
        <f t="shared" si="22"/>
        <v>5076852</v>
      </c>
      <c r="N33" s="296">
        <f t="shared" si="22"/>
        <v>4783745</v>
      </c>
      <c r="O33" s="296">
        <f t="shared" si="22"/>
        <v>438216</v>
      </c>
    </row>
    <row r="34" spans="1:15" ht="16.5">
      <c r="A34" s="121"/>
      <c r="B34" s="664" t="s">
        <v>344</v>
      </c>
      <c r="C34" s="664"/>
      <c r="D34" s="664"/>
      <c r="E34" s="664"/>
      <c r="F34" s="664"/>
      <c r="G34" s="664"/>
      <c r="H34" s="664"/>
      <c r="I34" s="664"/>
      <c r="J34" s="664"/>
      <c r="K34" s="664"/>
      <c r="L34" s="664"/>
      <c r="M34" s="664"/>
      <c r="N34" s="121"/>
      <c r="O34" s="121"/>
    </row>
    <row r="35" spans="1:15" s="174" customFormat="1" ht="21" customHeight="1">
      <c r="A35" s="121"/>
      <c r="B35" s="121"/>
      <c r="C35" s="115"/>
      <c r="D35" s="115"/>
      <c r="E35" s="115"/>
      <c r="F35" s="115"/>
      <c r="G35" s="115"/>
      <c r="H35" s="115"/>
      <c r="I35" s="115"/>
      <c r="J35" s="115"/>
      <c r="K35" s="115"/>
      <c r="L35" s="115"/>
      <c r="M35" s="121"/>
      <c r="N35" s="361" t="str">
        <f>CONCATENATE("¼ ",Master!G3,"½")</f>
        <v>¼ m"kk ikfy;k½</v>
      </c>
      <c r="O35" s="361"/>
    </row>
    <row r="36" spans="1:15" ht="15.75">
      <c r="A36" s="121"/>
      <c r="B36" s="121"/>
      <c r="C36" s="115"/>
      <c r="D36" s="115"/>
      <c r="E36" s="115"/>
      <c r="F36" s="115"/>
      <c r="G36" s="115"/>
      <c r="H36" s="115"/>
      <c r="I36" s="115"/>
      <c r="J36" s="115"/>
      <c r="K36" s="115"/>
      <c r="L36" s="115"/>
      <c r="M36" s="666" t="str">
        <f>Master!C2</f>
        <v>iz/kkukpk;Z</v>
      </c>
      <c r="N36" s="666"/>
      <c r="O36" s="666"/>
    </row>
    <row r="37" spans="1:15" ht="15" customHeight="1">
      <c r="A37" s="121"/>
      <c r="B37" s="121"/>
      <c r="C37" s="115"/>
      <c r="D37" s="115"/>
      <c r="E37" s="115"/>
      <c r="F37" s="115"/>
      <c r="G37" s="115"/>
      <c r="H37" s="115"/>
      <c r="I37" s="115"/>
      <c r="J37" s="115"/>
      <c r="K37" s="115"/>
      <c r="L37" s="115"/>
      <c r="M37" s="667" t="str">
        <f>Master!D2</f>
        <v xml:space="preserve"> jktdh; ljnkj mPp ek/;fed fo|ky; dksViwryh ¼t;iqj½ </v>
      </c>
      <c r="N37" s="667"/>
      <c r="O37" s="667"/>
    </row>
    <row r="38" spans="1:15" ht="15" customHeight="1">
      <c r="A38" s="121"/>
      <c r="B38" s="121"/>
      <c r="C38" s="115"/>
      <c r="D38" s="115"/>
      <c r="E38" s="115"/>
      <c r="F38" s="115"/>
      <c r="G38" s="115"/>
      <c r="H38" s="115"/>
      <c r="I38" s="115"/>
      <c r="J38" s="115"/>
      <c r="K38" s="115"/>
      <c r="L38" s="115"/>
      <c r="M38" s="667"/>
      <c r="N38" s="667"/>
      <c r="O38" s="667"/>
    </row>
    <row r="39" spans="1:15">
      <c r="A39" s="121"/>
      <c r="B39" s="121"/>
      <c r="C39" s="115"/>
      <c r="D39" s="115"/>
      <c r="E39" s="115"/>
      <c r="F39" s="115"/>
      <c r="G39" s="115"/>
      <c r="H39" s="115"/>
      <c r="I39" s="115"/>
      <c r="J39" s="115"/>
      <c r="K39" s="115"/>
      <c r="L39" s="115"/>
      <c r="M39" s="667"/>
      <c r="N39" s="667"/>
      <c r="O39" s="667"/>
    </row>
    <row r="40" spans="1:15">
      <c r="A40" s="84"/>
      <c r="B40" s="84"/>
      <c r="C40" s="83"/>
      <c r="D40" s="83"/>
      <c r="E40" s="83"/>
      <c r="F40" s="83"/>
      <c r="G40" s="83"/>
      <c r="H40" s="83"/>
      <c r="I40" s="83"/>
      <c r="J40" s="83"/>
      <c r="K40" s="83"/>
      <c r="L40" s="83"/>
      <c r="M40" s="84"/>
      <c r="N40" s="84"/>
      <c r="O40" s="84"/>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Q10" sqref="Q10"/>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86"/>
      <c r="B1" s="86"/>
      <c r="C1" s="86"/>
      <c r="D1" s="86"/>
      <c r="E1" s="86"/>
      <c r="F1" s="86"/>
      <c r="G1" s="86"/>
      <c r="H1" s="86"/>
      <c r="I1" s="86"/>
      <c r="J1" s="86"/>
      <c r="K1" s="86"/>
      <c r="L1" s="676">
        <f>'Formet 9'!M1</f>
        <v>30695</v>
      </c>
      <c r="M1" s="676"/>
      <c r="N1" s="676"/>
      <c r="O1" s="676"/>
    </row>
    <row r="2" spans="1:15" ht="23.25">
      <c r="A2" s="677" t="str">
        <f>'Formet 9'!A2:O2</f>
        <v xml:space="preserve">fo|ky; dk uke &amp;   jktdh; ljnkj mPp ek/;fed fo|ky; dksViwryh ¼t;iqj½ </v>
      </c>
      <c r="B2" s="677"/>
      <c r="C2" s="677"/>
      <c r="D2" s="677"/>
      <c r="E2" s="677"/>
      <c r="F2" s="677"/>
      <c r="G2" s="677"/>
      <c r="H2" s="677"/>
      <c r="I2" s="677"/>
      <c r="J2" s="677"/>
      <c r="K2" s="677"/>
      <c r="L2" s="677"/>
      <c r="M2" s="677"/>
      <c r="N2" s="677"/>
      <c r="O2" s="677"/>
    </row>
    <row r="3" spans="1:15" ht="23.25">
      <c r="A3" s="677" t="s">
        <v>76</v>
      </c>
      <c r="B3" s="677"/>
      <c r="C3" s="677"/>
      <c r="D3" s="677"/>
      <c r="E3" s="677"/>
      <c r="F3" s="677"/>
      <c r="G3" s="677"/>
      <c r="H3" s="677"/>
      <c r="I3" s="677"/>
      <c r="J3" s="677"/>
      <c r="K3" s="677"/>
      <c r="L3" s="677"/>
      <c r="M3" s="677"/>
      <c r="N3" s="677"/>
      <c r="O3" s="677"/>
    </row>
    <row r="4" spans="1:15" ht="23.25">
      <c r="A4" s="87"/>
      <c r="B4" s="88"/>
      <c r="C4" s="680" t="s">
        <v>77</v>
      </c>
      <c r="D4" s="680"/>
      <c r="E4" s="680"/>
      <c r="F4" s="680"/>
      <c r="G4" s="680"/>
      <c r="H4" s="680"/>
      <c r="I4" s="89" t="str">
        <f>F7</f>
        <v>2021-22</v>
      </c>
      <c r="J4" s="679" t="s">
        <v>78</v>
      </c>
      <c r="K4" s="679"/>
      <c r="L4" s="679"/>
      <c r="M4" s="679"/>
      <c r="N4" s="679"/>
      <c r="O4" s="88"/>
    </row>
    <row r="5" spans="1:15" ht="15.75">
      <c r="A5" s="681" t="s">
        <v>79</v>
      </c>
      <c r="B5" s="681"/>
      <c r="C5" s="681"/>
      <c r="D5" s="681"/>
      <c r="E5" s="681"/>
      <c r="F5" s="681"/>
      <c r="G5" s="681"/>
      <c r="H5" s="681"/>
      <c r="I5" s="681"/>
      <c r="J5" s="681"/>
      <c r="K5" s="681"/>
      <c r="L5" s="681"/>
      <c r="M5" s="682" t="s">
        <v>345</v>
      </c>
      <c r="N5" s="682"/>
      <c r="O5" s="682"/>
    </row>
    <row r="6" spans="1:15" ht="45">
      <c r="A6" s="678" t="s">
        <v>7</v>
      </c>
      <c r="B6" s="678" t="s">
        <v>80</v>
      </c>
      <c r="C6" s="678" t="s">
        <v>81</v>
      </c>
      <c r="D6" s="678"/>
      <c r="E6" s="678"/>
      <c r="F6" s="300" t="s">
        <v>82</v>
      </c>
      <c r="G6" s="678" t="s">
        <v>83</v>
      </c>
      <c r="H6" s="678"/>
      <c r="I6" s="678"/>
      <c r="J6" s="678" t="s">
        <v>432</v>
      </c>
      <c r="K6" s="678" t="s">
        <v>433</v>
      </c>
      <c r="L6" s="678" t="s">
        <v>434</v>
      </c>
      <c r="M6" s="678" t="s">
        <v>84</v>
      </c>
      <c r="N6" s="678"/>
      <c r="O6" s="678"/>
    </row>
    <row r="7" spans="1:15" ht="45">
      <c r="A7" s="678"/>
      <c r="B7" s="678"/>
      <c r="C7" s="226" t="str">
        <f>Master!C36</f>
        <v>2018-19</v>
      </c>
      <c r="D7" s="226" t="str">
        <f>Master!D36</f>
        <v>2019-20</v>
      </c>
      <c r="E7" s="226" t="str">
        <f>Master!E36</f>
        <v>2020-21</v>
      </c>
      <c r="F7" s="226" t="str">
        <f>Master!H36</f>
        <v>2021-22</v>
      </c>
      <c r="G7" s="227" t="str">
        <f>Master!F37</f>
        <v>vxLr 20 ls ekpZ 21 rd</v>
      </c>
      <c r="H7" s="227" t="str">
        <f>Master!H37</f>
        <v>vizSy 21 ls tqykbZ 21 rd</v>
      </c>
      <c r="I7" s="227" t="s">
        <v>85</v>
      </c>
      <c r="J7" s="678"/>
      <c r="K7" s="678"/>
      <c r="L7" s="678"/>
      <c r="M7" s="227" t="s">
        <v>86</v>
      </c>
      <c r="N7" s="227" t="s">
        <v>87</v>
      </c>
      <c r="O7" s="227" t="s">
        <v>88</v>
      </c>
    </row>
    <row r="8" spans="1:15">
      <c r="A8" s="90">
        <v>1</v>
      </c>
      <c r="B8" s="91">
        <v>2</v>
      </c>
      <c r="C8" s="90">
        <v>3</v>
      </c>
      <c r="D8" s="90">
        <v>4</v>
      </c>
      <c r="E8" s="90">
        <v>5</v>
      </c>
      <c r="F8" s="90">
        <v>6</v>
      </c>
      <c r="G8" s="90">
        <v>7</v>
      </c>
      <c r="H8" s="90">
        <v>8</v>
      </c>
      <c r="I8" s="90">
        <v>9</v>
      </c>
      <c r="J8" s="90">
        <v>10</v>
      </c>
      <c r="K8" s="90">
        <v>11</v>
      </c>
      <c r="L8" s="90">
        <v>12</v>
      </c>
      <c r="M8" s="90">
        <v>13</v>
      </c>
      <c r="N8" s="90">
        <v>14</v>
      </c>
      <c r="O8" s="90">
        <v>15</v>
      </c>
    </row>
    <row r="9" spans="1:15" ht="21.95" customHeight="1">
      <c r="A9" s="226">
        <v>1</v>
      </c>
      <c r="B9" s="301" t="s">
        <v>33</v>
      </c>
      <c r="C9" s="122">
        <f>Master!C39</f>
        <v>3380</v>
      </c>
      <c r="D9" s="122">
        <f>Master!D39</f>
        <v>2505</v>
      </c>
      <c r="E9" s="122">
        <f>Master!G39</f>
        <v>1735</v>
      </c>
      <c r="F9" s="122">
        <f>Master!I39</f>
        <v>8000</v>
      </c>
      <c r="G9" s="122">
        <f>Master!F39</f>
        <v>1735</v>
      </c>
      <c r="H9" s="122">
        <f>Master!H39</f>
        <v>1600</v>
      </c>
      <c r="I9" s="122">
        <f>SUM(G9:H9)</f>
        <v>3335</v>
      </c>
      <c r="J9" s="122">
        <f>Master!J39</f>
        <v>2100</v>
      </c>
      <c r="K9" s="122">
        <f>H9+J9</f>
        <v>3700</v>
      </c>
      <c r="L9" s="122">
        <f>Master!K39</f>
        <v>9000</v>
      </c>
      <c r="M9" s="122">
        <f>K9-F9</f>
        <v>-4300</v>
      </c>
      <c r="N9" s="122">
        <f>K9-I9</f>
        <v>365</v>
      </c>
      <c r="O9" s="122">
        <f>L9-K9</f>
        <v>5300</v>
      </c>
    </row>
    <row r="10" spans="1:15" ht="21.95" customHeight="1">
      <c r="A10" s="226">
        <v>2</v>
      </c>
      <c r="B10" s="301" t="s">
        <v>34</v>
      </c>
      <c r="C10" s="122">
        <f>Master!C40</f>
        <v>0</v>
      </c>
      <c r="D10" s="122">
        <f>Master!D40</f>
        <v>0</v>
      </c>
      <c r="E10" s="122">
        <f>Master!G40</f>
        <v>0</v>
      </c>
      <c r="F10" s="122">
        <f>Master!I40</f>
        <v>0</v>
      </c>
      <c r="G10" s="122">
        <f>Master!F40</f>
        <v>0</v>
      </c>
      <c r="H10" s="122">
        <f>Master!H40</f>
        <v>0</v>
      </c>
      <c r="I10" s="122">
        <f t="shared" ref="I10:I13" si="0">SUM(G10:H10)</f>
        <v>0</v>
      </c>
      <c r="J10" s="122">
        <f>Master!J40</f>
        <v>0</v>
      </c>
      <c r="K10" s="122">
        <f t="shared" ref="K10:K13" si="1">H10+J10</f>
        <v>0</v>
      </c>
      <c r="L10" s="122">
        <f>Master!K40</f>
        <v>0</v>
      </c>
      <c r="M10" s="122">
        <f t="shared" ref="M10:M13" si="2">K10-F10</f>
        <v>0</v>
      </c>
      <c r="N10" s="122">
        <f t="shared" ref="N10:N13" si="3">K10-I10</f>
        <v>0</v>
      </c>
      <c r="O10" s="122">
        <f t="shared" ref="O10:O13" si="4">L10-K10</f>
        <v>0</v>
      </c>
    </row>
    <row r="11" spans="1:15" ht="21.95" customHeight="1">
      <c r="A11" s="226">
        <v>3</v>
      </c>
      <c r="B11" s="301" t="s">
        <v>35</v>
      </c>
      <c r="C11" s="122">
        <f>Master!C41</f>
        <v>0</v>
      </c>
      <c r="D11" s="122">
        <f>Master!D41</f>
        <v>0</v>
      </c>
      <c r="E11" s="122">
        <f>Master!G41</f>
        <v>0</v>
      </c>
      <c r="F11" s="122">
        <f>Master!I41</f>
        <v>0</v>
      </c>
      <c r="G11" s="122">
        <f>Master!F41</f>
        <v>0</v>
      </c>
      <c r="H11" s="122">
        <f>Master!H41</f>
        <v>0</v>
      </c>
      <c r="I11" s="122">
        <f t="shared" si="0"/>
        <v>0</v>
      </c>
      <c r="J11" s="122">
        <f>Master!J41</f>
        <v>0</v>
      </c>
      <c r="K11" s="122">
        <f t="shared" si="1"/>
        <v>0</v>
      </c>
      <c r="L11" s="122">
        <f>Master!K41</f>
        <v>0</v>
      </c>
      <c r="M11" s="122">
        <f t="shared" si="2"/>
        <v>0</v>
      </c>
      <c r="N11" s="122">
        <f t="shared" si="3"/>
        <v>0</v>
      </c>
      <c r="O11" s="122">
        <f t="shared" si="4"/>
        <v>0</v>
      </c>
    </row>
    <row r="12" spans="1:15" ht="21.95" customHeight="1">
      <c r="A12" s="226">
        <v>4</v>
      </c>
      <c r="B12" s="301" t="s">
        <v>36</v>
      </c>
      <c r="C12" s="122">
        <f>Master!C42</f>
        <v>0</v>
      </c>
      <c r="D12" s="122">
        <f>Master!D42</f>
        <v>0</v>
      </c>
      <c r="E12" s="122">
        <f>Master!G42</f>
        <v>0</v>
      </c>
      <c r="F12" s="122">
        <f>Master!I42</f>
        <v>0</v>
      </c>
      <c r="G12" s="122">
        <f>Master!F42</f>
        <v>0</v>
      </c>
      <c r="H12" s="122">
        <f>Master!H42</f>
        <v>0</v>
      </c>
      <c r="I12" s="122">
        <f t="shared" si="0"/>
        <v>0</v>
      </c>
      <c r="J12" s="122">
        <f>Master!J42</f>
        <v>0</v>
      </c>
      <c r="K12" s="122">
        <f t="shared" si="1"/>
        <v>0</v>
      </c>
      <c r="L12" s="122">
        <f>Master!K42</f>
        <v>0</v>
      </c>
      <c r="M12" s="122">
        <f t="shared" si="2"/>
        <v>0</v>
      </c>
      <c r="N12" s="122">
        <f t="shared" si="3"/>
        <v>0</v>
      </c>
      <c r="O12" s="122">
        <f t="shared" si="4"/>
        <v>0</v>
      </c>
    </row>
    <row r="13" spans="1:15" ht="24.75" customHeight="1">
      <c r="A13" s="226">
        <v>5</v>
      </c>
      <c r="B13" s="301" t="s">
        <v>37</v>
      </c>
      <c r="C13" s="122">
        <f>Master!C43</f>
        <v>0</v>
      </c>
      <c r="D13" s="122">
        <f>Master!D43</f>
        <v>0</v>
      </c>
      <c r="E13" s="122">
        <f>Master!G43</f>
        <v>0</v>
      </c>
      <c r="F13" s="122">
        <f>Master!I43</f>
        <v>0</v>
      </c>
      <c r="G13" s="122">
        <f>Master!F43</f>
        <v>0</v>
      </c>
      <c r="H13" s="122">
        <f>Master!H43</f>
        <v>0</v>
      </c>
      <c r="I13" s="122">
        <f t="shared" si="0"/>
        <v>0</v>
      </c>
      <c r="J13" s="122">
        <f>Master!J43</f>
        <v>0</v>
      </c>
      <c r="K13" s="122">
        <f t="shared" si="1"/>
        <v>0</v>
      </c>
      <c r="L13" s="122">
        <f>Master!K43</f>
        <v>0</v>
      </c>
      <c r="M13" s="122">
        <f t="shared" si="2"/>
        <v>0</v>
      </c>
      <c r="N13" s="122">
        <f t="shared" si="3"/>
        <v>0</v>
      </c>
      <c r="O13" s="122">
        <f t="shared" si="4"/>
        <v>0</v>
      </c>
    </row>
    <row r="14" spans="1:15" ht="22.5" customHeight="1">
      <c r="A14" s="675" t="s">
        <v>89</v>
      </c>
      <c r="B14" s="675"/>
      <c r="C14" s="302">
        <f>SUM(C9:C13)</f>
        <v>3380</v>
      </c>
      <c r="D14" s="302">
        <f t="shared" ref="D14:O14" si="5">SUM(D9:D13)</f>
        <v>2505</v>
      </c>
      <c r="E14" s="302">
        <f t="shared" si="5"/>
        <v>1735</v>
      </c>
      <c r="F14" s="302">
        <f t="shared" si="5"/>
        <v>8000</v>
      </c>
      <c r="G14" s="302">
        <f t="shared" si="5"/>
        <v>1735</v>
      </c>
      <c r="H14" s="302">
        <f t="shared" si="5"/>
        <v>1600</v>
      </c>
      <c r="I14" s="302">
        <f t="shared" si="5"/>
        <v>3335</v>
      </c>
      <c r="J14" s="302">
        <f t="shared" si="5"/>
        <v>2100</v>
      </c>
      <c r="K14" s="302">
        <f t="shared" si="5"/>
        <v>3700</v>
      </c>
      <c r="L14" s="302">
        <f t="shared" si="5"/>
        <v>9000</v>
      </c>
      <c r="M14" s="302">
        <f t="shared" si="5"/>
        <v>-4300</v>
      </c>
      <c r="N14" s="302">
        <f t="shared" si="5"/>
        <v>365</v>
      </c>
      <c r="O14" s="302">
        <f t="shared" si="5"/>
        <v>5300</v>
      </c>
    </row>
    <row r="15" spans="1:15" ht="18.75">
      <c r="A15" s="86"/>
      <c r="B15" s="322" t="s">
        <v>344</v>
      </c>
      <c r="C15" s="299"/>
      <c r="D15" s="299"/>
      <c r="E15" s="299"/>
      <c r="F15" s="299"/>
      <c r="G15" s="299"/>
      <c r="H15" s="299"/>
      <c r="I15" s="299"/>
      <c r="J15" s="299"/>
      <c r="K15" s="86"/>
      <c r="L15" s="86"/>
      <c r="M15" s="86"/>
      <c r="N15" s="86"/>
      <c r="O15" s="86"/>
    </row>
    <row r="16" spans="1:15" s="174" customFormat="1" ht="18.75">
      <c r="A16" s="86"/>
      <c r="B16" s="321"/>
      <c r="C16" s="321"/>
      <c r="D16" s="321"/>
      <c r="E16" s="321"/>
      <c r="F16" s="321"/>
      <c r="G16" s="321"/>
      <c r="H16" s="321"/>
      <c r="I16" s="321"/>
      <c r="J16" s="321"/>
      <c r="K16" s="86"/>
      <c r="L16" s="86"/>
      <c r="M16" s="86"/>
      <c r="N16" s="86"/>
      <c r="O16" s="86"/>
    </row>
    <row r="17" spans="1:15">
      <c r="A17" s="86"/>
      <c r="B17" s="86"/>
      <c r="C17" s="86"/>
      <c r="D17" s="86"/>
      <c r="E17" s="86"/>
      <c r="F17" s="86"/>
      <c r="G17" s="86"/>
      <c r="H17" s="86"/>
      <c r="I17" s="86"/>
      <c r="J17" s="86"/>
      <c r="K17" s="86"/>
      <c r="L17" s="672" t="str">
        <f>CONCATENATE("¼ ",Master!G3,"½")</f>
        <v>¼ m"kk ikfy;k½</v>
      </c>
      <c r="M17" s="672"/>
      <c r="N17" s="672"/>
      <c r="O17" s="672"/>
    </row>
    <row r="18" spans="1:15" ht="18.75">
      <c r="A18" s="86"/>
      <c r="B18" s="86"/>
      <c r="C18" s="86"/>
      <c r="D18" s="86"/>
      <c r="E18" s="86"/>
      <c r="F18" s="86"/>
      <c r="G18" s="86"/>
      <c r="H18" s="86"/>
      <c r="I18" s="86"/>
      <c r="J18" s="86"/>
      <c r="K18" s="86"/>
      <c r="L18" s="674" t="str">
        <f>Master!C2</f>
        <v>iz/kkukpk;Z</v>
      </c>
      <c r="M18" s="674"/>
      <c r="N18" s="674"/>
      <c r="O18" s="674"/>
    </row>
    <row r="19" spans="1:15" ht="15" customHeight="1">
      <c r="A19" s="86"/>
      <c r="B19" s="86"/>
      <c r="C19" s="86"/>
      <c r="D19" s="86"/>
      <c r="E19" s="86"/>
      <c r="F19" s="86"/>
      <c r="G19" s="86"/>
      <c r="H19" s="86"/>
      <c r="I19" s="86"/>
      <c r="J19" s="86"/>
      <c r="K19" s="86"/>
      <c r="L19" s="673" t="str">
        <f>Master!D2</f>
        <v xml:space="preserve"> jktdh; ljnkj mPp ek/;fed fo|ky; dksViwryh ¼t;iqj½ </v>
      </c>
      <c r="M19" s="673"/>
      <c r="N19" s="673"/>
      <c r="O19" s="673"/>
    </row>
    <row r="20" spans="1:15" ht="15" customHeight="1">
      <c r="A20" s="86"/>
      <c r="B20" s="86"/>
      <c r="C20" s="86"/>
      <c r="D20" s="86"/>
      <c r="E20" s="86"/>
      <c r="F20" s="86"/>
      <c r="G20" s="86"/>
      <c r="H20" s="86"/>
      <c r="I20" s="86"/>
      <c r="J20" s="86"/>
      <c r="K20" s="86"/>
      <c r="L20" s="673"/>
      <c r="M20" s="673"/>
      <c r="N20" s="673"/>
      <c r="O20" s="673"/>
    </row>
    <row r="21" spans="1:15" ht="15" customHeight="1">
      <c r="A21" s="86"/>
      <c r="B21" s="86"/>
      <c r="C21" s="86"/>
      <c r="D21" s="86"/>
      <c r="E21" s="86"/>
      <c r="F21" s="86"/>
      <c r="G21" s="86"/>
      <c r="H21" s="86"/>
      <c r="I21" s="86"/>
      <c r="J21" s="86"/>
      <c r="K21" s="86"/>
      <c r="L21" s="673"/>
      <c r="M21" s="673"/>
      <c r="N21" s="673"/>
      <c r="O21" s="673"/>
    </row>
  </sheetData>
  <mergeCells count="19">
    <mergeCell ref="C4:H4"/>
    <mergeCell ref="A5:L5"/>
    <mergeCell ref="M5:O5"/>
    <mergeCell ref="L17:O17"/>
    <mergeCell ref="L19:O21"/>
    <mergeCell ref="L18:O18"/>
    <mergeCell ref="A14:B14"/>
    <mergeCell ref="L1:O1"/>
    <mergeCell ref="A2:O2"/>
    <mergeCell ref="A3:O3"/>
    <mergeCell ref="A6:A7"/>
    <mergeCell ref="B6:B7"/>
    <mergeCell ref="C6:E6"/>
    <mergeCell ref="G6:I6"/>
    <mergeCell ref="J6:J7"/>
    <mergeCell ref="K6:K7"/>
    <mergeCell ref="L6:L7"/>
    <mergeCell ref="M6:O6"/>
    <mergeCell ref="J4:N4"/>
  </mergeCells>
  <conditionalFormatting sqref="B15:B16">
    <cfRule type="containsText" dxfId="2"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sheetPr>
    <tabColor rgb="FF00B050"/>
    <pageSetUpPr fitToPage="1"/>
  </sheetPr>
  <dimension ref="A1:K29"/>
  <sheetViews>
    <sheetView showGridLines="0" view="pageBreakPreview" zoomScaleSheetLayoutView="100" workbookViewId="0">
      <selection activeCell="N9" sqref="N9"/>
    </sheetView>
  </sheetViews>
  <sheetFormatPr defaultRowHeight="15"/>
  <cols>
    <col min="1" max="1" width="3.875" style="174" customWidth="1"/>
    <col min="2" max="2" width="35.5" style="174" customWidth="1"/>
    <col min="3" max="3" width="10.5" style="174" customWidth="1"/>
    <col min="4" max="4" width="12" style="174" customWidth="1"/>
    <col min="5" max="5" width="10.5" style="174" customWidth="1"/>
    <col min="6" max="6" width="11.5" style="174" customWidth="1"/>
    <col min="7" max="7" width="10.875" style="174" customWidth="1"/>
    <col min="8" max="8" width="10.375" style="174" customWidth="1"/>
    <col min="9" max="10" width="10.625" style="174" customWidth="1"/>
    <col min="11" max="11" width="11" style="174" customWidth="1"/>
    <col min="12" max="16384" width="9" style="174"/>
  </cols>
  <sheetData>
    <row r="1" spans="1:11" ht="20.25">
      <c r="A1" s="570" t="str">
        <f>'page 01'!A3:N3</f>
        <v xml:space="preserve">fo|ky; dk uke &amp;   jktdh; ljnkj mPp ek/;fed fo|ky; dksViwryh ¼t;iqj½ </v>
      </c>
      <c r="B1" s="570"/>
      <c r="C1" s="570"/>
      <c r="D1" s="570"/>
      <c r="E1" s="570"/>
      <c r="F1" s="570"/>
      <c r="G1" s="570"/>
      <c r="H1" s="570"/>
      <c r="I1" s="570"/>
      <c r="J1" s="570"/>
      <c r="K1" s="570"/>
    </row>
    <row r="2" spans="1:11" ht="23.25">
      <c r="A2" s="604" t="str">
        <f>'page 01'!A4:N4</f>
        <v>vkbZ,Q,e,l dksM   30695</v>
      </c>
      <c r="B2" s="604"/>
      <c r="C2" s="604"/>
      <c r="D2" s="604"/>
      <c r="E2" s="604"/>
      <c r="F2" s="604"/>
      <c r="G2" s="604"/>
      <c r="H2" s="604"/>
      <c r="I2" s="604"/>
      <c r="J2" s="604"/>
      <c r="K2" s="604"/>
    </row>
    <row r="3" spans="1:11" ht="20.25">
      <c r="A3" s="688" t="s">
        <v>510</v>
      </c>
      <c r="B3" s="688"/>
      <c r="C3" s="689" t="str">
        <f>Master!E5</f>
        <v>2202-02-109-(02) (STATE FUND)</v>
      </c>
      <c r="D3" s="689"/>
      <c r="E3" s="689"/>
      <c r="F3" s="689"/>
    </row>
    <row r="4" spans="1:11" ht="21.75" customHeight="1">
      <c r="A4" s="690" t="s">
        <v>546</v>
      </c>
      <c r="B4" s="690"/>
      <c r="C4" s="690"/>
      <c r="D4" s="690"/>
      <c r="E4" s="690"/>
      <c r="F4" s="690"/>
      <c r="G4" s="690"/>
      <c r="H4" s="690"/>
      <c r="I4" s="690"/>
      <c r="J4" s="690"/>
      <c r="K4" s="690"/>
    </row>
    <row r="5" spans="1:11" ht="18" customHeight="1">
      <c r="A5" s="684"/>
      <c r="B5" s="685" t="s">
        <v>522</v>
      </c>
      <c r="C5" s="686" t="s">
        <v>523</v>
      </c>
      <c r="D5" s="686"/>
      <c r="E5" s="686"/>
      <c r="F5" s="687" t="s">
        <v>541</v>
      </c>
      <c r="G5" s="683" t="s">
        <v>523</v>
      </c>
      <c r="H5" s="683"/>
      <c r="I5" s="683"/>
      <c r="J5" s="683" t="s">
        <v>544</v>
      </c>
      <c r="K5" s="683" t="s">
        <v>545</v>
      </c>
    </row>
    <row r="6" spans="1:11" ht="60" customHeight="1">
      <c r="A6" s="684"/>
      <c r="B6" s="685" t="s">
        <v>522</v>
      </c>
      <c r="C6" s="457" t="s">
        <v>4</v>
      </c>
      <c r="D6" s="457" t="s">
        <v>333</v>
      </c>
      <c r="E6" s="457" t="s">
        <v>334</v>
      </c>
      <c r="F6" s="685" t="s">
        <v>524</v>
      </c>
      <c r="G6" s="458" t="s">
        <v>542</v>
      </c>
      <c r="H6" s="458" t="s">
        <v>543</v>
      </c>
      <c r="I6" s="458" t="s">
        <v>241</v>
      </c>
      <c r="J6" s="683" t="s">
        <v>525</v>
      </c>
      <c r="K6" s="683" t="s">
        <v>526</v>
      </c>
    </row>
    <row r="7" spans="1:11" ht="11.65" customHeight="1">
      <c r="A7" s="456">
        <v>1</v>
      </c>
      <c r="B7" s="456">
        <v>2</v>
      </c>
      <c r="C7" s="456">
        <v>3</v>
      </c>
      <c r="D7" s="456">
        <v>4</v>
      </c>
      <c r="E7" s="456">
        <v>5</v>
      </c>
      <c r="F7" s="456">
        <v>6</v>
      </c>
      <c r="G7" s="456">
        <v>7</v>
      </c>
      <c r="H7" s="456">
        <v>8</v>
      </c>
      <c r="I7" s="456">
        <v>9</v>
      </c>
      <c r="J7" s="456">
        <v>10</v>
      </c>
      <c r="K7" s="456">
        <v>11</v>
      </c>
    </row>
    <row r="8" spans="1:11" ht="19.149999999999999" customHeight="1">
      <c r="A8" s="412"/>
      <c r="B8" s="442" t="s">
        <v>527</v>
      </c>
      <c r="C8" s="453">
        <f>Master!C39</f>
        <v>3380</v>
      </c>
      <c r="D8" s="453">
        <f>Master!D39</f>
        <v>2505</v>
      </c>
      <c r="E8" s="453">
        <f>Master!G39</f>
        <v>1735</v>
      </c>
      <c r="F8" s="416">
        <f>Master!I39</f>
        <v>8000</v>
      </c>
      <c r="G8" s="416">
        <f>Master!F39</f>
        <v>1735</v>
      </c>
      <c r="H8" s="416">
        <f>Master!H39</f>
        <v>1600</v>
      </c>
      <c r="I8" s="416">
        <f>SUM(G8:H8)</f>
        <v>3335</v>
      </c>
      <c r="J8" s="416">
        <f>Master!I39</f>
        <v>8000</v>
      </c>
      <c r="K8" s="416">
        <f>Master!K39</f>
        <v>9000</v>
      </c>
    </row>
    <row r="9" spans="1:11" ht="19.149999999999999" customHeight="1">
      <c r="A9" s="412"/>
      <c r="B9" s="442" t="s">
        <v>528</v>
      </c>
      <c r="C9" s="443"/>
      <c r="D9" s="444"/>
      <c r="E9" s="444"/>
      <c r="F9" s="444"/>
      <c r="G9" s="444"/>
      <c r="H9" s="444"/>
      <c r="I9" s="444"/>
      <c r="J9" s="444"/>
      <c r="K9" s="444"/>
    </row>
    <row r="10" spans="1:11" ht="19.149999999999999" customHeight="1">
      <c r="A10" s="412"/>
      <c r="B10" s="445" t="s">
        <v>529</v>
      </c>
      <c r="C10" s="455">
        <f>SUM(C8:C9)</f>
        <v>3380</v>
      </c>
      <c r="D10" s="450">
        <f>SUM(D8:D9)</f>
        <v>2505</v>
      </c>
      <c r="E10" s="450">
        <v>670</v>
      </c>
      <c r="F10" s="450">
        <v>0</v>
      </c>
      <c r="G10" s="450">
        <f>SUM(G8:G9)</f>
        <v>1735</v>
      </c>
      <c r="H10" s="450">
        <v>0</v>
      </c>
      <c r="I10" s="450">
        <f t="shared" ref="I10" si="0">(G10+H10)</f>
        <v>1735</v>
      </c>
      <c r="J10" s="450">
        <f>SUM(J8:J9)</f>
        <v>8000</v>
      </c>
      <c r="K10" s="450">
        <f>SUM(K8:K9)</f>
        <v>9000</v>
      </c>
    </row>
    <row r="11" spans="1:11" ht="19.149999999999999" customHeight="1">
      <c r="A11" s="691" t="s">
        <v>530</v>
      </c>
      <c r="B11" s="691"/>
      <c r="C11" s="454"/>
      <c r="D11" s="444"/>
      <c r="E11" s="444"/>
      <c r="F11" s="444"/>
      <c r="G11" s="444"/>
      <c r="H11" s="444"/>
      <c r="I11" s="444"/>
      <c r="J11" s="444"/>
      <c r="K11" s="444"/>
    </row>
    <row r="12" spans="1:11" ht="19.149999999999999" customHeight="1">
      <c r="A12" s="412"/>
      <c r="B12" s="442" t="s">
        <v>531</v>
      </c>
      <c r="C12" s="444">
        <f>Master!C43</f>
        <v>0</v>
      </c>
      <c r="D12" s="444">
        <f>Master!D43</f>
        <v>0</v>
      </c>
      <c r="E12" s="444">
        <f>Master!G43</f>
        <v>0</v>
      </c>
      <c r="F12" s="444">
        <f>Master!I43</f>
        <v>0</v>
      </c>
      <c r="G12" s="444">
        <f>Master!F43</f>
        <v>0</v>
      </c>
      <c r="H12" s="444">
        <f>Master!H43</f>
        <v>0</v>
      </c>
      <c r="I12" s="416">
        <f>SUM(G12:H12)</f>
        <v>0</v>
      </c>
      <c r="J12" s="444">
        <f>Master!I43</f>
        <v>0</v>
      </c>
      <c r="K12" s="444">
        <f>Master!K43</f>
        <v>0</v>
      </c>
    </row>
    <row r="13" spans="1:11" ht="19.149999999999999" customHeight="1">
      <c r="A13" s="412"/>
      <c r="B13" s="445" t="s">
        <v>296</v>
      </c>
      <c r="C13" s="450">
        <f>SUM(C11:C12)</f>
        <v>0</v>
      </c>
      <c r="D13" s="450">
        <f t="shared" ref="D13:K13" si="1">SUM(D11:D12)</f>
        <v>0</v>
      </c>
      <c r="E13" s="450">
        <f t="shared" si="1"/>
        <v>0</v>
      </c>
      <c r="F13" s="450">
        <f t="shared" si="1"/>
        <v>0</v>
      </c>
      <c r="G13" s="450">
        <f t="shared" si="1"/>
        <v>0</v>
      </c>
      <c r="H13" s="450">
        <f t="shared" si="1"/>
        <v>0</v>
      </c>
      <c r="I13" s="450">
        <f t="shared" si="1"/>
        <v>0</v>
      </c>
      <c r="J13" s="450">
        <f t="shared" si="1"/>
        <v>0</v>
      </c>
      <c r="K13" s="450">
        <f t="shared" si="1"/>
        <v>0</v>
      </c>
    </row>
    <row r="14" spans="1:11" ht="19.149999999999999" customHeight="1">
      <c r="A14" s="691" t="s">
        <v>532</v>
      </c>
      <c r="B14" s="691"/>
      <c r="C14" s="446"/>
      <c r="D14" s="444"/>
      <c r="E14" s="444"/>
      <c r="F14" s="444"/>
      <c r="G14" s="444"/>
      <c r="H14" s="444"/>
      <c r="I14" s="444"/>
      <c r="J14" s="444"/>
      <c r="K14" s="444"/>
    </row>
    <row r="15" spans="1:11" ht="19.149999999999999" customHeight="1">
      <c r="A15" s="412"/>
      <c r="B15" s="442" t="s">
        <v>533</v>
      </c>
      <c r="C15" s="444">
        <f>Master!C40</f>
        <v>0</v>
      </c>
      <c r="D15" s="444">
        <f>Master!D40</f>
        <v>0</v>
      </c>
      <c r="E15" s="444">
        <f>Master!G40</f>
        <v>0</v>
      </c>
      <c r="F15" s="444">
        <f>Master!I40</f>
        <v>0</v>
      </c>
      <c r="G15" s="444">
        <f>Master!F40</f>
        <v>0</v>
      </c>
      <c r="H15" s="444">
        <f>Master!H40</f>
        <v>0</v>
      </c>
      <c r="I15" s="416">
        <f>SUM(G15:H15)</f>
        <v>0</v>
      </c>
      <c r="J15" s="444">
        <f>Master!I40</f>
        <v>0</v>
      </c>
      <c r="K15" s="444">
        <f>Master!K40</f>
        <v>0</v>
      </c>
    </row>
    <row r="16" spans="1:11" ht="19.149999999999999" customHeight="1">
      <c r="A16" s="412"/>
      <c r="B16" s="442" t="s">
        <v>534</v>
      </c>
      <c r="C16" s="444">
        <f>Master!C41</f>
        <v>0</v>
      </c>
      <c r="D16" s="444">
        <f>Master!D41</f>
        <v>0</v>
      </c>
      <c r="E16" s="444">
        <f>Master!G41</f>
        <v>0</v>
      </c>
      <c r="F16" s="444">
        <f>Master!I41</f>
        <v>0</v>
      </c>
      <c r="G16" s="444">
        <f>Master!F41</f>
        <v>0</v>
      </c>
      <c r="H16" s="444">
        <f>Master!H41</f>
        <v>0</v>
      </c>
      <c r="I16" s="416">
        <f>SUM(G16:H16)</f>
        <v>0</v>
      </c>
      <c r="J16" s="444">
        <f>Master!I41</f>
        <v>0</v>
      </c>
      <c r="K16" s="444">
        <f>Master!K41</f>
        <v>0</v>
      </c>
    </row>
    <row r="17" spans="1:11" ht="19.149999999999999" customHeight="1">
      <c r="A17" s="412"/>
      <c r="B17" s="442" t="s">
        <v>535</v>
      </c>
      <c r="C17" s="446"/>
      <c r="D17" s="444"/>
      <c r="E17" s="444"/>
      <c r="F17" s="444"/>
      <c r="G17" s="444"/>
      <c r="H17" s="444"/>
      <c r="I17" s="444"/>
      <c r="J17" s="444"/>
      <c r="K17" s="444"/>
    </row>
    <row r="18" spans="1:11" ht="19.149999999999999" customHeight="1">
      <c r="A18" s="412"/>
      <c r="B18" s="442" t="s">
        <v>536</v>
      </c>
      <c r="C18" s="447"/>
      <c r="D18" s="444"/>
      <c r="E18" s="444"/>
      <c r="F18" s="444"/>
      <c r="G18" s="444"/>
      <c r="H18" s="444"/>
      <c r="I18" s="444"/>
      <c r="J18" s="444"/>
      <c r="K18" s="444"/>
    </row>
    <row r="19" spans="1:11" ht="19.149999999999999" customHeight="1">
      <c r="A19" s="412"/>
      <c r="B19" s="442" t="s">
        <v>537</v>
      </c>
      <c r="C19" s="448"/>
      <c r="D19" s="444"/>
      <c r="E19" s="444"/>
      <c r="F19" s="444"/>
      <c r="G19" s="444"/>
      <c r="H19" s="444"/>
      <c r="I19" s="444"/>
      <c r="J19" s="444"/>
      <c r="K19" s="444"/>
    </row>
    <row r="20" spans="1:11" ht="19.149999999999999" customHeight="1">
      <c r="A20" s="412"/>
      <c r="B20" s="442" t="s">
        <v>538</v>
      </c>
      <c r="C20" s="449"/>
      <c r="D20" s="444"/>
      <c r="E20" s="444"/>
      <c r="F20" s="444"/>
      <c r="G20" s="444"/>
      <c r="H20" s="444"/>
      <c r="I20" s="444"/>
      <c r="J20" s="444"/>
      <c r="K20" s="444"/>
    </row>
    <row r="21" spans="1:11" ht="19.149999999999999" customHeight="1">
      <c r="A21" s="412"/>
      <c r="B21" s="442" t="s">
        <v>313</v>
      </c>
      <c r="C21" s="450"/>
      <c r="D21" s="450"/>
      <c r="E21" s="444"/>
      <c r="F21" s="444"/>
      <c r="G21" s="444"/>
      <c r="H21" s="444"/>
      <c r="I21" s="444"/>
      <c r="J21" s="444"/>
      <c r="K21" s="444"/>
    </row>
    <row r="22" spans="1:11" ht="19.149999999999999" customHeight="1">
      <c r="A22" s="412"/>
      <c r="B22" s="445" t="s">
        <v>539</v>
      </c>
      <c r="C22" s="451">
        <f>SUM(C13:C21)</f>
        <v>0</v>
      </c>
      <c r="D22" s="451">
        <f t="shared" ref="D22:K22" si="2">SUM(D13:D21)</f>
        <v>0</v>
      </c>
      <c r="E22" s="451">
        <f t="shared" si="2"/>
        <v>0</v>
      </c>
      <c r="F22" s="451">
        <f t="shared" si="2"/>
        <v>0</v>
      </c>
      <c r="G22" s="451">
        <f t="shared" si="2"/>
        <v>0</v>
      </c>
      <c r="H22" s="451">
        <f t="shared" si="2"/>
        <v>0</v>
      </c>
      <c r="I22" s="451">
        <f t="shared" si="2"/>
        <v>0</v>
      </c>
      <c r="J22" s="451">
        <f t="shared" si="2"/>
        <v>0</v>
      </c>
      <c r="K22" s="451">
        <f t="shared" si="2"/>
        <v>0</v>
      </c>
    </row>
    <row r="23" spans="1:11" ht="19.149999999999999" customHeight="1">
      <c r="A23" s="412"/>
      <c r="B23" s="442" t="s">
        <v>540</v>
      </c>
      <c r="C23" s="452">
        <f>SUM(C10+C22)</f>
        <v>3380</v>
      </c>
      <c r="D23" s="452">
        <f t="shared" ref="D23:K23" si="3">SUM(D10+D22)</f>
        <v>2505</v>
      </c>
      <c r="E23" s="452">
        <f t="shared" si="3"/>
        <v>670</v>
      </c>
      <c r="F23" s="452">
        <f t="shared" si="3"/>
        <v>0</v>
      </c>
      <c r="G23" s="452">
        <f t="shared" si="3"/>
        <v>1735</v>
      </c>
      <c r="H23" s="452">
        <f t="shared" si="3"/>
        <v>0</v>
      </c>
      <c r="I23" s="452">
        <f t="shared" si="3"/>
        <v>1735</v>
      </c>
      <c r="J23" s="452">
        <f t="shared" si="3"/>
        <v>8000</v>
      </c>
      <c r="K23" s="452">
        <f t="shared" si="3"/>
        <v>9000</v>
      </c>
    </row>
    <row r="25" spans="1:11">
      <c r="D25" s="584" t="str">
        <f>CONCATENATE("¼ ",Master!$G$3,"½")</f>
        <v>¼ m"kk ikfy;k½</v>
      </c>
      <c r="E25" s="584"/>
      <c r="F25" s="584"/>
      <c r="G25" s="584"/>
    </row>
    <row r="26" spans="1:11" ht="16.5">
      <c r="D26" s="585" t="str">
        <f>Master!$C$2</f>
        <v>iz/kkukpk;Z</v>
      </c>
      <c r="E26" s="585"/>
      <c r="F26" s="585"/>
      <c r="G26" s="585"/>
    </row>
    <row r="27" spans="1:11">
      <c r="D27" s="586" t="str">
        <f>Master!$D$2</f>
        <v xml:space="preserve"> jktdh; ljnkj mPp ek/;fed fo|ky; dksViwryh ¼t;iqj½ </v>
      </c>
      <c r="E27" s="586"/>
      <c r="F27" s="586"/>
      <c r="G27" s="586"/>
    </row>
    <row r="28" spans="1:11">
      <c r="D28" s="586"/>
      <c r="E28" s="586"/>
      <c r="F28" s="586"/>
      <c r="G28" s="586"/>
    </row>
    <row r="29" spans="1:11">
      <c r="D29" s="586"/>
      <c r="E29" s="586"/>
      <c r="F29" s="586"/>
      <c r="G29" s="586"/>
    </row>
  </sheetData>
  <mergeCells count="17">
    <mergeCell ref="D25:G25"/>
    <mergeCell ref="D26:G26"/>
    <mergeCell ref="D27:G29"/>
    <mergeCell ref="A14:B14"/>
    <mergeCell ref="A11:B11"/>
    <mergeCell ref="A3:B3"/>
    <mergeCell ref="C3:F3"/>
    <mergeCell ref="A1:K1"/>
    <mergeCell ref="A2:K2"/>
    <mergeCell ref="A4:K4"/>
    <mergeCell ref="J5:J6"/>
    <mergeCell ref="K5:K6"/>
    <mergeCell ref="A5:A6"/>
    <mergeCell ref="B5:B6"/>
    <mergeCell ref="C5:E5"/>
    <mergeCell ref="F5:F6"/>
    <mergeCell ref="G5:I5"/>
  </mergeCells>
  <pageMargins left="0.53" right="0.36" top="0.5" bottom="0.55000000000000004" header="0.3" footer="0.3"/>
  <pageSetup paperSize="9" scale="93" orientation="landscape" r:id="rId1"/>
</worksheet>
</file>

<file path=xl/worksheets/sheet15.xml><?xml version="1.0" encoding="utf-8"?>
<worksheet xmlns="http://schemas.openxmlformats.org/spreadsheetml/2006/main" xmlns:r="http://schemas.openxmlformats.org/officeDocument/2006/relationships">
  <sheetPr>
    <tabColor rgb="FF00B050"/>
    <pageSetUpPr fitToPage="1"/>
  </sheetPr>
  <dimension ref="A1:E33"/>
  <sheetViews>
    <sheetView showGridLines="0" view="pageBreakPreview" topLeftCell="A16" zoomScaleSheetLayoutView="100" workbookViewId="0">
      <selection activeCell="A28" sqref="A28:XFD33"/>
    </sheetView>
  </sheetViews>
  <sheetFormatPr defaultRowHeight="15"/>
  <cols>
    <col min="1" max="1" width="14.5" style="174" customWidth="1"/>
    <col min="2" max="2" width="18" style="174" customWidth="1"/>
    <col min="3" max="3" width="19.375" style="174" customWidth="1"/>
    <col min="4" max="4" width="15.875" style="174" customWidth="1"/>
    <col min="5" max="5" width="18.75" style="174" customWidth="1"/>
    <col min="6" max="16384" width="9" style="174"/>
  </cols>
  <sheetData>
    <row r="1" spans="1:5" ht="20.25">
      <c r="A1" s="570" t="str">
        <f>'page 01'!A3:N3</f>
        <v xml:space="preserve">fo|ky; dk uke &amp;   jktdh; ljnkj mPp ek/;fed fo|ky; dksViwryh ¼t;iqj½ </v>
      </c>
      <c r="B1" s="570"/>
      <c r="C1" s="570"/>
      <c r="D1" s="570"/>
      <c r="E1" s="570"/>
    </row>
    <row r="2" spans="1:5" ht="23.25">
      <c r="A2" s="604" t="str">
        <f>'page 01'!A4:N4</f>
        <v>vkbZ,Q,e,l dksM   30695</v>
      </c>
      <c r="B2" s="604"/>
      <c r="C2" s="604"/>
      <c r="D2" s="604"/>
      <c r="E2" s="604"/>
    </row>
    <row r="3" spans="1:5" ht="20.25">
      <c r="A3" s="607" t="s">
        <v>510</v>
      </c>
      <c r="B3" s="607"/>
      <c r="C3" s="608" t="str">
        <f>Master!E5</f>
        <v>2202-02-109-(02) (STATE FUND)</v>
      </c>
      <c r="D3" s="608"/>
      <c r="E3" s="608"/>
    </row>
    <row r="4" spans="1:5" ht="21" customHeight="1">
      <c r="A4" s="692" t="s">
        <v>571</v>
      </c>
      <c r="B4" s="692"/>
      <c r="C4" s="692"/>
      <c r="D4" s="692"/>
      <c r="E4" s="692"/>
    </row>
    <row r="5" spans="1:5" ht="18.600000000000001" customHeight="1">
      <c r="A5" s="693" t="s">
        <v>547</v>
      </c>
      <c r="B5" s="694" t="s">
        <v>548</v>
      </c>
      <c r="C5" s="695" t="s">
        <v>38</v>
      </c>
      <c r="D5" s="695"/>
      <c r="E5" s="695"/>
    </row>
    <row r="6" spans="1:5" ht="19.350000000000001" customHeight="1">
      <c r="A6" s="693" t="s">
        <v>547</v>
      </c>
      <c r="B6" s="694" t="s">
        <v>548</v>
      </c>
      <c r="C6" s="466" t="s">
        <v>549</v>
      </c>
      <c r="D6" s="467" t="s">
        <v>550</v>
      </c>
      <c r="E6" s="466" t="s">
        <v>296</v>
      </c>
    </row>
    <row r="7" spans="1:5" ht="20.65" customHeight="1">
      <c r="A7" s="463" t="s">
        <v>551</v>
      </c>
      <c r="B7" s="464"/>
      <c r="C7" s="465">
        <v>1</v>
      </c>
      <c r="D7" s="465">
        <v>0</v>
      </c>
      <c r="E7" s="465">
        <f>SUM(C7:D7)</f>
        <v>1</v>
      </c>
    </row>
    <row r="8" spans="1:5" ht="20.65" customHeight="1">
      <c r="A8" s="459" t="s">
        <v>552</v>
      </c>
      <c r="B8" s="415"/>
      <c r="C8" s="416">
        <v>1</v>
      </c>
      <c r="D8" s="416">
        <v>0</v>
      </c>
      <c r="E8" s="416">
        <f t="shared" ref="E8:E11" si="0">SUM(C8:D8)</f>
        <v>1</v>
      </c>
    </row>
    <row r="9" spans="1:5" ht="20.65" customHeight="1">
      <c r="A9" s="459" t="s">
        <v>553</v>
      </c>
      <c r="B9" s="415"/>
      <c r="C9" s="416">
        <v>1</v>
      </c>
      <c r="D9" s="416">
        <v>1</v>
      </c>
      <c r="E9" s="416">
        <f t="shared" si="0"/>
        <v>2</v>
      </c>
    </row>
    <row r="10" spans="1:5" ht="20.65" customHeight="1">
      <c r="A10" s="459" t="s">
        <v>554</v>
      </c>
      <c r="B10" s="415"/>
      <c r="C10" s="416">
        <v>3</v>
      </c>
      <c r="D10" s="416">
        <v>0</v>
      </c>
      <c r="E10" s="416">
        <f t="shared" si="0"/>
        <v>3</v>
      </c>
    </row>
    <row r="11" spans="1:5" ht="20.65" customHeight="1">
      <c r="A11" s="459" t="s">
        <v>555</v>
      </c>
      <c r="B11" s="415"/>
      <c r="C11" s="416">
        <v>6</v>
      </c>
      <c r="D11" s="416">
        <v>0</v>
      </c>
      <c r="E11" s="416">
        <f t="shared" si="0"/>
        <v>6</v>
      </c>
    </row>
    <row r="12" spans="1:5" ht="20.65" customHeight="1">
      <c r="A12" s="460" t="s">
        <v>556</v>
      </c>
      <c r="B12" s="415"/>
      <c r="C12" s="418">
        <f>SUM(C7:C11)</f>
        <v>12</v>
      </c>
      <c r="D12" s="418">
        <f>SUM(D7:D11)</f>
        <v>1</v>
      </c>
      <c r="E12" s="418">
        <f>SUM(C12:D12)</f>
        <v>13</v>
      </c>
    </row>
    <row r="13" spans="1:5" ht="20.65" customHeight="1">
      <c r="A13" s="459" t="s">
        <v>557</v>
      </c>
      <c r="B13" s="415"/>
      <c r="C13" s="416">
        <v>2</v>
      </c>
      <c r="D13" s="416">
        <v>3</v>
      </c>
      <c r="E13" s="416">
        <f>SUM(C13:D13)</f>
        <v>5</v>
      </c>
    </row>
    <row r="14" spans="1:5" ht="20.65" customHeight="1">
      <c r="A14" s="459" t="s">
        <v>558</v>
      </c>
      <c r="B14" s="415"/>
      <c r="C14" s="416">
        <v>8</v>
      </c>
      <c r="D14" s="416">
        <v>2</v>
      </c>
      <c r="E14" s="416">
        <f t="shared" ref="E14:E21" si="1">SUM(C14:D14)</f>
        <v>10</v>
      </c>
    </row>
    <row r="15" spans="1:5" ht="20.65" customHeight="1">
      <c r="A15" s="459" t="s">
        <v>559</v>
      </c>
      <c r="B15" s="415"/>
      <c r="C15" s="416">
        <v>11</v>
      </c>
      <c r="D15" s="416">
        <v>1</v>
      </c>
      <c r="E15" s="416">
        <f t="shared" si="1"/>
        <v>12</v>
      </c>
    </row>
    <row r="16" spans="1:5" ht="20.65" customHeight="1">
      <c r="A16" s="460" t="s">
        <v>560</v>
      </c>
      <c r="B16" s="415"/>
      <c r="C16" s="418">
        <f>SUM(C13:C15)</f>
        <v>21</v>
      </c>
      <c r="D16" s="418">
        <f>SUM(D13:D15)</f>
        <v>6</v>
      </c>
      <c r="E16" s="418">
        <f>SUM(C16:D16)</f>
        <v>27</v>
      </c>
    </row>
    <row r="17" spans="1:5" ht="20.65" customHeight="1">
      <c r="A17" s="459" t="s">
        <v>561</v>
      </c>
      <c r="B17" s="415"/>
      <c r="C17" s="416">
        <v>16</v>
      </c>
      <c r="D17" s="416">
        <v>17</v>
      </c>
      <c r="E17" s="416">
        <f t="shared" si="1"/>
        <v>33</v>
      </c>
    </row>
    <row r="18" spans="1:5" ht="20.65" customHeight="1">
      <c r="A18" s="459" t="s">
        <v>562</v>
      </c>
      <c r="B18" s="415"/>
      <c r="C18" s="416">
        <v>24</v>
      </c>
      <c r="D18" s="416">
        <v>24</v>
      </c>
      <c r="E18" s="416">
        <f t="shared" si="1"/>
        <v>48</v>
      </c>
    </row>
    <row r="19" spans="1:5" ht="20.65" customHeight="1">
      <c r="A19" s="460" t="s">
        <v>563</v>
      </c>
      <c r="B19" s="415"/>
      <c r="C19" s="418">
        <f>SUM(C17:C18)</f>
        <v>40</v>
      </c>
      <c r="D19" s="418">
        <f>SUM(D17:D18)</f>
        <v>41</v>
      </c>
      <c r="E19" s="418">
        <f>SUM(C19:D19)</f>
        <v>81</v>
      </c>
    </row>
    <row r="20" spans="1:5" ht="20.65" customHeight="1">
      <c r="A20" s="696" t="s">
        <v>564</v>
      </c>
      <c r="B20" s="461" t="s">
        <v>565</v>
      </c>
      <c r="C20" s="416">
        <v>6</v>
      </c>
      <c r="D20" s="416">
        <v>3</v>
      </c>
      <c r="E20" s="416">
        <f t="shared" si="1"/>
        <v>9</v>
      </c>
    </row>
    <row r="21" spans="1:5" ht="20.65" customHeight="1">
      <c r="A21" s="696" t="s">
        <v>564</v>
      </c>
      <c r="B21" s="461" t="s">
        <v>566</v>
      </c>
      <c r="C21" s="416">
        <v>3</v>
      </c>
      <c r="D21" s="416">
        <v>3</v>
      </c>
      <c r="E21" s="416">
        <f t="shared" si="1"/>
        <v>6</v>
      </c>
    </row>
    <row r="22" spans="1:5" ht="20.65" customHeight="1">
      <c r="A22" s="696" t="s">
        <v>564</v>
      </c>
      <c r="B22" s="461" t="s">
        <v>567</v>
      </c>
      <c r="C22" s="416">
        <v>8</v>
      </c>
      <c r="D22" s="416">
        <v>29</v>
      </c>
      <c r="E22" s="416">
        <f>SUM(C22:D22)</f>
        <v>37</v>
      </c>
    </row>
    <row r="23" spans="1:5" ht="20.65" customHeight="1">
      <c r="A23" s="696" t="s">
        <v>568</v>
      </c>
      <c r="B23" s="461" t="s">
        <v>565</v>
      </c>
      <c r="C23" s="416">
        <v>2</v>
      </c>
      <c r="D23" s="416">
        <v>7</v>
      </c>
      <c r="E23" s="416">
        <f>SUM(C23:D23)</f>
        <v>9</v>
      </c>
    </row>
    <row r="24" spans="1:5" ht="20.65" customHeight="1">
      <c r="A24" s="696" t="s">
        <v>568</v>
      </c>
      <c r="B24" s="461" t="s">
        <v>566</v>
      </c>
      <c r="C24" s="416">
        <v>10</v>
      </c>
      <c r="D24" s="416">
        <v>1</v>
      </c>
      <c r="E24" s="416">
        <f>SUM(C24:D24)</f>
        <v>11</v>
      </c>
    </row>
    <row r="25" spans="1:5" ht="20.65" customHeight="1">
      <c r="A25" s="696" t="s">
        <v>568</v>
      </c>
      <c r="B25" s="461" t="s">
        <v>567</v>
      </c>
      <c r="C25" s="416">
        <v>16</v>
      </c>
      <c r="D25" s="416">
        <v>23</v>
      </c>
      <c r="E25" s="416">
        <f>SUM(C25:D25)</f>
        <v>39</v>
      </c>
    </row>
    <row r="26" spans="1:5" ht="21.75" customHeight="1">
      <c r="A26" s="460" t="s">
        <v>569</v>
      </c>
      <c r="B26" s="415"/>
      <c r="C26" s="418">
        <f>SUM(C20:C25)</f>
        <v>45</v>
      </c>
      <c r="D26" s="418">
        <f>SUM(D20:D25)</f>
        <v>66</v>
      </c>
      <c r="E26" s="418">
        <f>SUM(E20:E25)</f>
        <v>111</v>
      </c>
    </row>
    <row r="27" spans="1:5" ht="26.25" customHeight="1">
      <c r="A27" s="462" t="s">
        <v>570</v>
      </c>
      <c r="B27" s="415"/>
      <c r="C27" s="418">
        <f>SUM(C12+C16+C19+C26)</f>
        <v>118</v>
      </c>
      <c r="D27" s="418">
        <f t="shared" ref="D27:E27" si="2">SUM(D12+D16+D19+D26)</f>
        <v>114</v>
      </c>
      <c r="E27" s="418">
        <f t="shared" si="2"/>
        <v>232</v>
      </c>
    </row>
    <row r="29" spans="1:5">
      <c r="D29" s="584" t="str">
        <f>CONCATENATE("¼ ",Master!$G$3,"½")</f>
        <v>¼ m"kk ikfy;k½</v>
      </c>
      <c r="E29" s="584"/>
    </row>
    <row r="30" spans="1:5" ht="16.5">
      <c r="D30" s="585" t="str">
        <f>Master!$C$2</f>
        <v>iz/kkukpk;Z</v>
      </c>
      <c r="E30" s="585"/>
    </row>
    <row r="31" spans="1:5" ht="15" customHeight="1">
      <c r="D31" s="586" t="str">
        <f>Master!$D$2</f>
        <v xml:space="preserve"> jktdh; ljnkj mPp ek/;fed fo|ky; dksViwryh ¼t;iqj½ </v>
      </c>
      <c r="E31" s="586"/>
    </row>
    <row r="32" spans="1:5" ht="15" customHeight="1">
      <c r="D32" s="586"/>
      <c r="E32" s="586"/>
    </row>
    <row r="33" spans="4:5">
      <c r="D33" s="586"/>
      <c r="E33" s="586"/>
    </row>
  </sheetData>
  <mergeCells count="13">
    <mergeCell ref="D31:E33"/>
    <mergeCell ref="A1:E1"/>
    <mergeCell ref="A2:E2"/>
    <mergeCell ref="A3:B3"/>
    <mergeCell ref="C3:E3"/>
    <mergeCell ref="D29:E29"/>
    <mergeCell ref="D30:E30"/>
    <mergeCell ref="A4:E4"/>
    <mergeCell ref="A5:A6"/>
    <mergeCell ref="B5:B6"/>
    <mergeCell ref="C5:E5"/>
    <mergeCell ref="A20:A22"/>
    <mergeCell ref="A23:A25"/>
  </mergeCells>
  <pageMargins left="0.7" right="0.57999999999999996"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tabColor rgb="FF00B050"/>
  </sheetPr>
  <dimension ref="A1:L24"/>
  <sheetViews>
    <sheetView showGridLines="0" view="pageBreakPreview" topLeftCell="A13" zoomScaleSheetLayoutView="100" workbookViewId="0">
      <selection activeCell="A19" sqref="A19:XFD24"/>
    </sheetView>
  </sheetViews>
  <sheetFormatPr defaultRowHeight="15"/>
  <cols>
    <col min="1" max="1" width="8" style="174" customWidth="1"/>
    <col min="2" max="2" width="8.25" style="174" customWidth="1"/>
    <col min="3" max="3" width="13" style="174" customWidth="1"/>
    <col min="4" max="5" width="7" style="174" customWidth="1"/>
    <col min="6" max="6" width="6.75" style="174" customWidth="1"/>
    <col min="7" max="7" width="7" style="174" customWidth="1"/>
    <col min="8" max="8" width="6.5" style="174" customWidth="1"/>
    <col min="9" max="9" width="7.625" style="174" customWidth="1"/>
    <col min="10" max="10" width="4" style="174" customWidth="1"/>
    <col min="11" max="11" width="6" style="174" customWidth="1"/>
    <col min="12" max="12" width="5.625" style="174" customWidth="1"/>
    <col min="13" max="16384" width="9" style="174"/>
  </cols>
  <sheetData>
    <row r="1" spans="1:12" ht="20.25">
      <c r="A1" s="570" t="str">
        <f>'page 01'!A3:N3</f>
        <v xml:space="preserve">fo|ky; dk uke &amp;   jktdh; ljnkj mPp ek/;fed fo|ky; dksViwryh ¼t;iqj½ </v>
      </c>
      <c r="B1" s="570"/>
      <c r="C1" s="570"/>
      <c r="D1" s="570"/>
      <c r="E1" s="570"/>
      <c r="F1" s="570"/>
      <c r="G1" s="570"/>
      <c r="H1" s="570"/>
      <c r="I1" s="570"/>
      <c r="J1" s="570"/>
      <c r="K1" s="570"/>
      <c r="L1" s="570"/>
    </row>
    <row r="2" spans="1:12" ht="23.25">
      <c r="A2" s="604" t="str">
        <f>'page 01'!A4:N4</f>
        <v>vkbZ,Q,e,l dksM   30695</v>
      </c>
      <c r="B2" s="604"/>
      <c r="C2" s="604"/>
      <c r="D2" s="604"/>
      <c r="E2" s="604"/>
      <c r="F2" s="604"/>
      <c r="G2" s="604"/>
      <c r="H2" s="604"/>
      <c r="I2" s="604"/>
      <c r="J2" s="604"/>
      <c r="K2" s="604"/>
      <c r="L2" s="604"/>
    </row>
    <row r="3" spans="1:12" ht="20.25">
      <c r="A3" s="607" t="s">
        <v>510</v>
      </c>
      <c r="B3" s="607"/>
      <c r="C3" s="718" t="str">
        <f>Master!E5</f>
        <v>2202-02-109-(02) (STATE FUND)</v>
      </c>
      <c r="D3" s="718"/>
      <c r="E3" s="718"/>
      <c r="F3" s="718"/>
      <c r="G3" s="718"/>
      <c r="H3" s="718"/>
      <c r="I3" s="718"/>
    </row>
    <row r="4" spans="1:12" ht="20.85" customHeight="1">
      <c r="A4" s="698" t="s">
        <v>572</v>
      </c>
      <c r="B4" s="698"/>
      <c r="C4" s="700">
        <f>Master!C3</f>
        <v>30695</v>
      </c>
      <c r="D4" s="700"/>
      <c r="E4" s="700"/>
      <c r="F4" s="700"/>
      <c r="G4" s="700"/>
      <c r="H4" s="700"/>
      <c r="I4" s="700"/>
      <c r="J4" s="700"/>
      <c r="K4" s="699"/>
      <c r="L4" s="699"/>
    </row>
    <row r="5" spans="1:12" ht="20.85" customHeight="1">
      <c r="A5" s="486"/>
      <c r="B5" s="486"/>
      <c r="C5" s="487"/>
      <c r="D5" s="487"/>
      <c r="E5" s="487"/>
      <c r="F5" s="487"/>
      <c r="G5" s="487"/>
      <c r="H5" s="487"/>
      <c r="I5" s="487"/>
      <c r="J5" s="469"/>
      <c r="K5" s="468"/>
      <c r="L5" s="468"/>
    </row>
    <row r="6" spans="1:12" ht="33.4" customHeight="1">
      <c r="A6" s="701" t="s">
        <v>39</v>
      </c>
      <c r="B6" s="702"/>
      <c r="C6" s="470" t="s">
        <v>4</v>
      </c>
      <c r="D6" s="703" t="s">
        <v>333</v>
      </c>
      <c r="E6" s="703"/>
      <c r="F6" s="703" t="s">
        <v>334</v>
      </c>
      <c r="G6" s="703"/>
      <c r="H6" s="704" t="s">
        <v>650</v>
      </c>
      <c r="I6" s="705"/>
      <c r="J6" s="697" t="s">
        <v>512</v>
      </c>
      <c r="K6" s="697"/>
      <c r="L6" s="697"/>
    </row>
    <row r="7" spans="1:12" ht="28.35" customHeight="1">
      <c r="A7" s="701" t="s">
        <v>573</v>
      </c>
      <c r="B7" s="702"/>
      <c r="C7" s="493">
        <f>Master!C39</f>
        <v>3380</v>
      </c>
      <c r="D7" s="707">
        <f>Master!D39</f>
        <v>2505</v>
      </c>
      <c r="E7" s="707"/>
      <c r="F7" s="707">
        <f>Master!E39</f>
        <v>0</v>
      </c>
      <c r="G7" s="707"/>
      <c r="H7" s="707">
        <f>Master!F39</f>
        <v>1735</v>
      </c>
      <c r="I7" s="708"/>
      <c r="J7" s="706">
        <f>Master!J39</f>
        <v>2100</v>
      </c>
      <c r="K7" s="706"/>
      <c r="L7" s="706"/>
    </row>
    <row r="8" spans="1:12" ht="28.35" customHeight="1">
      <c r="A8" s="701" t="s">
        <v>574</v>
      </c>
      <c r="B8" s="702"/>
      <c r="C8" s="493"/>
      <c r="D8" s="707"/>
      <c r="E8" s="707"/>
      <c r="F8" s="707"/>
      <c r="G8" s="707"/>
      <c r="H8" s="707"/>
      <c r="I8" s="708"/>
      <c r="J8" s="706"/>
      <c r="K8" s="706"/>
      <c r="L8" s="706"/>
    </row>
    <row r="9" spans="1:12" ht="28.35" customHeight="1">
      <c r="A9" s="701" t="s">
        <v>34</v>
      </c>
      <c r="B9" s="702"/>
      <c r="C9" s="493">
        <f>Master!C40</f>
        <v>0</v>
      </c>
      <c r="D9" s="707">
        <f>Master!D40</f>
        <v>0</v>
      </c>
      <c r="E9" s="707"/>
      <c r="F9" s="707">
        <f>Master!E40</f>
        <v>0</v>
      </c>
      <c r="G9" s="707"/>
      <c r="H9" s="707">
        <f>Master!F40</f>
        <v>0</v>
      </c>
      <c r="I9" s="707"/>
      <c r="J9" s="706">
        <f>Master!J40</f>
        <v>0</v>
      </c>
      <c r="K9" s="706"/>
      <c r="L9" s="706"/>
    </row>
    <row r="10" spans="1:12" ht="28.35" customHeight="1">
      <c r="A10" s="701" t="s">
        <v>575</v>
      </c>
      <c r="B10" s="702"/>
      <c r="C10" s="493">
        <f>Master!C41</f>
        <v>0</v>
      </c>
      <c r="D10" s="707">
        <f>Master!D41</f>
        <v>0</v>
      </c>
      <c r="E10" s="707"/>
      <c r="F10" s="707">
        <f>Master!E41</f>
        <v>0</v>
      </c>
      <c r="G10" s="707"/>
      <c r="H10" s="707">
        <f>Master!F41</f>
        <v>0</v>
      </c>
      <c r="I10" s="707"/>
      <c r="J10" s="706">
        <f>Master!J41</f>
        <v>0</v>
      </c>
      <c r="K10" s="706"/>
      <c r="L10" s="706"/>
    </row>
    <row r="11" spans="1:12" ht="28.35" customHeight="1">
      <c r="A11" s="701" t="s">
        <v>576</v>
      </c>
      <c r="B11" s="702"/>
      <c r="C11" s="493"/>
      <c r="D11" s="707"/>
      <c r="E11" s="707"/>
      <c r="F11" s="707"/>
      <c r="G11" s="707"/>
      <c r="H11" s="707"/>
      <c r="I11" s="708"/>
      <c r="J11" s="706">
        <v>0</v>
      </c>
      <c r="K11" s="706"/>
      <c r="L11" s="706"/>
    </row>
    <row r="12" spans="1:12" ht="28.35" customHeight="1">
      <c r="A12" s="701" t="s">
        <v>577</v>
      </c>
      <c r="B12" s="702"/>
      <c r="C12" s="493"/>
      <c r="D12" s="707"/>
      <c r="E12" s="707"/>
      <c r="F12" s="707"/>
      <c r="G12" s="707"/>
      <c r="H12" s="707"/>
      <c r="I12" s="708"/>
      <c r="J12" s="706">
        <v>0</v>
      </c>
      <c r="K12" s="706"/>
      <c r="L12" s="706"/>
    </row>
    <row r="13" spans="1:12" ht="28.35" customHeight="1">
      <c r="A13" s="701" t="s">
        <v>578</v>
      </c>
      <c r="B13" s="702"/>
      <c r="C13" s="493"/>
      <c r="D13" s="707"/>
      <c r="E13" s="707"/>
      <c r="F13" s="708"/>
      <c r="G13" s="709"/>
      <c r="H13" s="708"/>
      <c r="I13" s="710"/>
      <c r="J13" s="706">
        <v>0</v>
      </c>
      <c r="K13" s="706"/>
      <c r="L13" s="706"/>
    </row>
    <row r="14" spans="1:12" ht="28.35" customHeight="1">
      <c r="A14" s="701" t="s">
        <v>579</v>
      </c>
      <c r="B14" s="702"/>
      <c r="C14" s="493"/>
      <c r="D14" s="707"/>
      <c r="E14" s="707"/>
      <c r="F14" s="707"/>
      <c r="G14" s="707"/>
      <c r="H14" s="707"/>
      <c r="I14" s="708"/>
      <c r="J14" s="706">
        <v>0</v>
      </c>
      <c r="K14" s="706"/>
      <c r="L14" s="706"/>
    </row>
    <row r="15" spans="1:12" ht="28.35" customHeight="1">
      <c r="A15" s="712" t="s">
        <v>651</v>
      </c>
      <c r="B15" s="713"/>
      <c r="C15" s="713"/>
      <c r="D15" s="713"/>
      <c r="E15" s="713"/>
      <c r="F15" s="713"/>
      <c r="G15" s="713"/>
      <c r="H15" s="713"/>
      <c r="I15" s="713"/>
      <c r="J15" s="713"/>
      <c r="K15" s="713"/>
      <c r="L15" s="713"/>
    </row>
    <row r="16" spans="1:12" ht="54" customHeight="1">
      <c r="A16" s="471" t="s">
        <v>7</v>
      </c>
      <c r="B16" s="714" t="s">
        <v>473</v>
      </c>
      <c r="C16" s="714"/>
      <c r="D16" s="714"/>
      <c r="E16" s="714" t="s">
        <v>67</v>
      </c>
      <c r="F16" s="714"/>
      <c r="G16" s="715" t="s">
        <v>580</v>
      </c>
      <c r="H16" s="716"/>
      <c r="I16" s="717" t="s">
        <v>581</v>
      </c>
      <c r="J16" s="717"/>
      <c r="K16" s="714" t="s">
        <v>582</v>
      </c>
      <c r="L16" s="714"/>
    </row>
    <row r="17" spans="1:12" ht="30" customHeight="1">
      <c r="A17" s="472">
        <v>1</v>
      </c>
      <c r="B17" s="719"/>
      <c r="C17" s="719"/>
      <c r="D17" s="719"/>
      <c r="E17" s="720"/>
      <c r="F17" s="721"/>
      <c r="G17" s="722"/>
      <c r="H17" s="723"/>
      <c r="I17" s="723"/>
      <c r="J17" s="723"/>
      <c r="K17" s="711"/>
      <c r="L17" s="711"/>
    </row>
    <row r="18" spans="1:12" ht="33" customHeight="1">
      <c r="A18" s="472">
        <v>2</v>
      </c>
      <c r="B18" s="719"/>
      <c r="C18" s="719"/>
      <c r="D18" s="719"/>
      <c r="E18" s="720"/>
      <c r="F18" s="721"/>
      <c r="G18" s="722"/>
      <c r="H18" s="723"/>
      <c r="I18" s="723"/>
      <c r="J18" s="723"/>
      <c r="K18" s="711"/>
      <c r="L18" s="711"/>
    </row>
    <row r="20" spans="1:12">
      <c r="D20" s="584" t="str">
        <f>CONCATENATE("¼ ",Master!$G$3,"½")</f>
        <v>¼ m"kk ikfy;k½</v>
      </c>
      <c r="E20" s="584"/>
      <c r="F20" s="584"/>
      <c r="G20" s="584"/>
      <c r="H20" s="584"/>
      <c r="I20" s="584"/>
      <c r="J20" s="584"/>
      <c r="K20" s="584"/>
    </row>
    <row r="21" spans="1:12" ht="16.5">
      <c r="D21" s="585" t="str">
        <f>Master!$C$2</f>
        <v>iz/kkukpk;Z</v>
      </c>
      <c r="E21" s="585"/>
      <c r="F21" s="585"/>
      <c r="G21" s="585"/>
      <c r="H21" s="585"/>
      <c r="I21" s="585"/>
      <c r="J21" s="585"/>
      <c r="K21" s="585"/>
    </row>
    <row r="22" spans="1:12" ht="15" customHeight="1">
      <c r="D22" s="586" t="str">
        <f>Master!$D$2</f>
        <v xml:space="preserve"> jktdh; ljnkj mPp ek/;fed fo|ky; dksViwryh ¼t;iqj½ </v>
      </c>
      <c r="E22" s="586"/>
      <c r="F22" s="586"/>
      <c r="G22" s="586"/>
      <c r="H22" s="586"/>
      <c r="I22" s="586"/>
      <c r="J22" s="586"/>
      <c r="K22" s="586"/>
    </row>
    <row r="23" spans="1:12" ht="15" customHeight="1">
      <c r="D23" s="586"/>
      <c r="E23" s="586"/>
      <c r="F23" s="586"/>
      <c r="G23" s="586"/>
      <c r="H23" s="586"/>
      <c r="I23" s="586"/>
      <c r="J23" s="586"/>
      <c r="K23" s="586"/>
    </row>
    <row r="24" spans="1:12" ht="15" customHeight="1">
      <c r="D24" s="586"/>
      <c r="E24" s="586"/>
      <c r="F24" s="586"/>
      <c r="G24" s="586"/>
      <c r="H24" s="586"/>
      <c r="I24" s="586"/>
      <c r="J24" s="586"/>
      <c r="K24" s="586"/>
    </row>
  </sheetData>
  <mergeCells count="71">
    <mergeCell ref="A3:B3"/>
    <mergeCell ref="A1:L1"/>
    <mergeCell ref="A2:L2"/>
    <mergeCell ref="C3:I3"/>
    <mergeCell ref="B17:D17"/>
    <mergeCell ref="E17:F17"/>
    <mergeCell ref="G17:H17"/>
    <mergeCell ref="I17:J17"/>
    <mergeCell ref="K17:L17"/>
    <mergeCell ref="K18:L18"/>
    <mergeCell ref="A15:L15"/>
    <mergeCell ref="B16:D16"/>
    <mergeCell ref="E16:F16"/>
    <mergeCell ref="G16:H16"/>
    <mergeCell ref="I16:J16"/>
    <mergeCell ref="K16:L16"/>
    <mergeCell ref="B18:D18"/>
    <mergeCell ref="E18:F18"/>
    <mergeCell ref="G18:H18"/>
    <mergeCell ref="I18:J18"/>
    <mergeCell ref="J14:L14"/>
    <mergeCell ref="A13:B13"/>
    <mergeCell ref="D13:E13"/>
    <mergeCell ref="F13:G13"/>
    <mergeCell ref="H13:I13"/>
    <mergeCell ref="J13:L13"/>
    <mergeCell ref="A14:B14"/>
    <mergeCell ref="D14:E14"/>
    <mergeCell ref="F14:G14"/>
    <mergeCell ref="H14:I14"/>
    <mergeCell ref="J12:L12"/>
    <mergeCell ref="A11:B11"/>
    <mergeCell ref="D11:E11"/>
    <mergeCell ref="F11:G11"/>
    <mergeCell ref="H11:I11"/>
    <mergeCell ref="J11:L11"/>
    <mergeCell ref="A12:B12"/>
    <mergeCell ref="D12:E12"/>
    <mergeCell ref="F12:G12"/>
    <mergeCell ref="H12:I12"/>
    <mergeCell ref="J10:L10"/>
    <mergeCell ref="A9:B9"/>
    <mergeCell ref="D9:E9"/>
    <mergeCell ref="F9:G9"/>
    <mergeCell ref="H9:I9"/>
    <mergeCell ref="J9:L9"/>
    <mergeCell ref="A10:B10"/>
    <mergeCell ref="D10:E10"/>
    <mergeCell ref="F10:G10"/>
    <mergeCell ref="H10:I10"/>
    <mergeCell ref="J7:L7"/>
    <mergeCell ref="A8:B8"/>
    <mergeCell ref="D8:E8"/>
    <mergeCell ref="F8:G8"/>
    <mergeCell ref="H8:I8"/>
    <mergeCell ref="D20:K20"/>
    <mergeCell ref="D21:K21"/>
    <mergeCell ref="D22:K24"/>
    <mergeCell ref="J6:L6"/>
    <mergeCell ref="A4:B4"/>
    <mergeCell ref="K4:L4"/>
    <mergeCell ref="C4:J4"/>
    <mergeCell ref="A6:B6"/>
    <mergeCell ref="D6:E6"/>
    <mergeCell ref="F6:G6"/>
    <mergeCell ref="H6:I6"/>
    <mergeCell ref="J8:L8"/>
    <mergeCell ref="A7:B7"/>
    <mergeCell ref="D7:E7"/>
    <mergeCell ref="F7:G7"/>
    <mergeCell ref="H7:I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sheetPr>
    <tabColor rgb="FF00B050"/>
    <pageSetUpPr fitToPage="1"/>
  </sheetPr>
  <dimension ref="A1:E38"/>
  <sheetViews>
    <sheetView showGridLines="0" view="pageBreakPreview" topLeftCell="A4" zoomScaleSheetLayoutView="100" workbookViewId="0">
      <selection activeCell="G10" sqref="G10"/>
    </sheetView>
  </sheetViews>
  <sheetFormatPr defaultRowHeight="15"/>
  <cols>
    <col min="1" max="1" width="19" style="174" customWidth="1"/>
    <col min="2" max="2" width="17.75" style="174" customWidth="1"/>
    <col min="3" max="4" width="17.5" style="174" customWidth="1"/>
    <col min="5" max="5" width="17.625" style="174" customWidth="1"/>
    <col min="6" max="16384" width="9" style="174"/>
  </cols>
  <sheetData>
    <row r="1" spans="1:5" ht="20.25">
      <c r="A1" s="570" t="str">
        <f>'page 01'!A3:N3</f>
        <v xml:space="preserve">fo|ky; dk uke &amp;   jktdh; ljnkj mPp ek/;fed fo|ky; dksViwryh ¼t;iqj½ </v>
      </c>
      <c r="B1" s="570"/>
      <c r="C1" s="570"/>
      <c r="D1" s="570"/>
      <c r="E1" s="570"/>
    </row>
    <row r="2" spans="1:5" ht="23.25">
      <c r="A2" s="604" t="str">
        <f>'page 01'!A4:N4</f>
        <v>vkbZ,Q,e,l dksM   30695</v>
      </c>
      <c r="B2" s="604"/>
      <c r="C2" s="604"/>
      <c r="D2" s="604"/>
      <c r="E2" s="604"/>
    </row>
    <row r="3" spans="1:5" ht="20.25">
      <c r="A3" s="607" t="s">
        <v>510</v>
      </c>
      <c r="B3" s="607"/>
      <c r="C3" s="718" t="str">
        <f>Master!E5</f>
        <v>2202-02-109-(02) (STATE FUND)</v>
      </c>
      <c r="D3" s="718"/>
      <c r="E3" s="718"/>
    </row>
    <row r="4" spans="1:5" ht="45" customHeight="1">
      <c r="A4" s="727" t="s">
        <v>656</v>
      </c>
      <c r="B4" s="728"/>
      <c r="C4" s="728"/>
      <c r="D4" s="728"/>
      <c r="E4" s="729"/>
    </row>
    <row r="5" spans="1:5" ht="24" customHeight="1">
      <c r="A5" s="724" t="s">
        <v>583</v>
      </c>
      <c r="B5" s="724"/>
      <c r="C5" s="724"/>
      <c r="D5" s="724"/>
      <c r="E5" s="724"/>
    </row>
    <row r="6" spans="1:5" ht="17.25" customHeight="1">
      <c r="A6" s="725" t="s">
        <v>39</v>
      </c>
      <c r="B6" s="726" t="s">
        <v>652</v>
      </c>
      <c r="C6" s="726"/>
      <c r="D6" s="726" t="s">
        <v>653</v>
      </c>
      <c r="E6" s="726"/>
    </row>
    <row r="7" spans="1:5" ht="14.45" customHeight="1">
      <c r="A7" s="725" t="s">
        <v>39</v>
      </c>
      <c r="B7" s="474" t="s">
        <v>40</v>
      </c>
      <c r="C7" s="474" t="s">
        <v>41</v>
      </c>
      <c r="D7" s="494" t="s">
        <v>40</v>
      </c>
      <c r="E7" s="474" t="s">
        <v>41</v>
      </c>
    </row>
    <row r="8" spans="1:5" ht="20.65" customHeight="1">
      <c r="A8" s="475" t="s">
        <v>585</v>
      </c>
      <c r="B8" s="427">
        <v>0</v>
      </c>
      <c r="C8" s="427">
        <v>0</v>
      </c>
      <c r="D8" s="472">
        <v>10</v>
      </c>
      <c r="E8" s="472">
        <f>(D8*10)</f>
        <v>100</v>
      </c>
    </row>
    <row r="9" spans="1:5" ht="20.65" customHeight="1">
      <c r="A9" s="475" t="s">
        <v>586</v>
      </c>
      <c r="B9" s="427">
        <v>0</v>
      </c>
      <c r="C9" s="427">
        <v>0</v>
      </c>
      <c r="D9" s="427">
        <v>5</v>
      </c>
      <c r="E9" s="472">
        <f t="shared" ref="E9:E12" si="0">(D9*10)</f>
        <v>50</v>
      </c>
    </row>
    <row r="10" spans="1:5" ht="20.65" customHeight="1">
      <c r="A10" s="475" t="s">
        <v>587</v>
      </c>
      <c r="B10" s="427">
        <v>0</v>
      </c>
      <c r="C10" s="427">
        <v>0</v>
      </c>
      <c r="D10" s="427">
        <v>20</v>
      </c>
      <c r="E10" s="472">
        <f t="shared" si="0"/>
        <v>200</v>
      </c>
    </row>
    <row r="11" spans="1:5" ht="20.65" customHeight="1">
      <c r="A11" s="475" t="s">
        <v>588</v>
      </c>
      <c r="B11" s="427">
        <v>0</v>
      </c>
      <c r="C11" s="427">
        <v>0</v>
      </c>
      <c r="D11" s="427">
        <v>5</v>
      </c>
      <c r="E11" s="472">
        <f t="shared" si="0"/>
        <v>50</v>
      </c>
    </row>
    <row r="12" spans="1:5" s="479" customFormat="1" ht="22.9" customHeight="1">
      <c r="A12" s="476" t="s">
        <v>282</v>
      </c>
      <c r="B12" s="477">
        <f>SUM(B8:B11)</f>
        <v>0</v>
      </c>
      <c r="C12" s="477">
        <f>SUM(C8:C11)</f>
        <v>0</v>
      </c>
      <c r="D12" s="478">
        <f>SUM(D8:D11)</f>
        <v>40</v>
      </c>
      <c r="E12" s="472">
        <f t="shared" si="0"/>
        <v>400</v>
      </c>
    </row>
    <row r="13" spans="1:5" s="479" customFormat="1" ht="22.9" customHeight="1">
      <c r="A13" s="724" t="s">
        <v>589</v>
      </c>
      <c r="B13" s="724"/>
      <c r="C13" s="724"/>
      <c r="D13" s="724"/>
      <c r="E13" s="724"/>
    </row>
    <row r="14" spans="1:5" ht="17.25" customHeight="1">
      <c r="A14" s="725" t="s">
        <v>39</v>
      </c>
      <c r="B14" s="726" t="s">
        <v>652</v>
      </c>
      <c r="C14" s="726"/>
      <c r="D14" s="726" t="s">
        <v>653</v>
      </c>
      <c r="E14" s="726"/>
    </row>
    <row r="15" spans="1:5" ht="14.45" customHeight="1">
      <c r="A15" s="725" t="s">
        <v>39</v>
      </c>
      <c r="B15" s="474" t="s">
        <v>40</v>
      </c>
      <c r="C15" s="474" t="s">
        <v>41</v>
      </c>
      <c r="D15" s="474" t="s">
        <v>40</v>
      </c>
      <c r="E15" s="474" t="s">
        <v>41</v>
      </c>
    </row>
    <row r="16" spans="1:5" ht="21.4" customHeight="1">
      <c r="A16" s="475" t="s">
        <v>585</v>
      </c>
      <c r="B16" s="427">
        <v>0</v>
      </c>
      <c r="C16" s="427">
        <v>0</v>
      </c>
      <c r="D16" s="472">
        <v>0</v>
      </c>
      <c r="E16" s="472">
        <f t="shared" ref="E16:E17" si="1">(D16*5)</f>
        <v>0</v>
      </c>
    </row>
    <row r="17" spans="1:5" ht="21.4" customHeight="1">
      <c r="A17" s="475" t="s">
        <v>586</v>
      </c>
      <c r="B17" s="427">
        <v>0</v>
      </c>
      <c r="C17" s="427">
        <v>0</v>
      </c>
      <c r="D17" s="472">
        <v>0</v>
      </c>
      <c r="E17" s="472">
        <f t="shared" si="1"/>
        <v>0</v>
      </c>
    </row>
    <row r="18" spans="1:5" ht="21.4" customHeight="1">
      <c r="A18" s="475" t="s">
        <v>587</v>
      </c>
      <c r="B18" s="427">
        <v>0</v>
      </c>
      <c r="C18" s="427">
        <v>0</v>
      </c>
      <c r="D18" s="472">
        <v>10</v>
      </c>
      <c r="E18" s="472">
        <f>(D18*5)</f>
        <v>50</v>
      </c>
    </row>
    <row r="19" spans="1:5" ht="21.4" customHeight="1">
      <c r="A19" s="475" t="s">
        <v>588</v>
      </c>
      <c r="B19" s="427">
        <v>0</v>
      </c>
      <c r="C19" s="427">
        <v>0</v>
      </c>
      <c r="D19" s="472">
        <v>25</v>
      </c>
      <c r="E19" s="472">
        <f>(D19*5)</f>
        <v>125</v>
      </c>
    </row>
    <row r="20" spans="1:5" s="479" customFormat="1" ht="26.25" customHeight="1">
      <c r="A20" s="476" t="s">
        <v>282</v>
      </c>
      <c r="B20" s="477">
        <f>SUM(B16:B19)</f>
        <v>0</v>
      </c>
      <c r="C20" s="477">
        <f>SUM(C16:C19)</f>
        <v>0</v>
      </c>
      <c r="D20" s="478">
        <f>SUM(D16:D19)</f>
        <v>35</v>
      </c>
      <c r="E20" s="478">
        <f>SUM(E16:E19)</f>
        <v>175</v>
      </c>
    </row>
    <row r="21" spans="1:5" s="479" customFormat="1" ht="26.25" customHeight="1">
      <c r="A21" s="724" t="s">
        <v>590</v>
      </c>
      <c r="B21" s="724"/>
      <c r="C21" s="724"/>
      <c r="D21" s="724"/>
      <c r="E21" s="724"/>
    </row>
    <row r="22" spans="1:5" ht="17.25" customHeight="1">
      <c r="A22" s="725" t="s">
        <v>39</v>
      </c>
      <c r="B22" s="726" t="s">
        <v>504</v>
      </c>
      <c r="C22" s="726"/>
      <c r="D22" s="726" t="s">
        <v>584</v>
      </c>
      <c r="E22" s="726"/>
    </row>
    <row r="23" spans="1:5" ht="14.45" customHeight="1">
      <c r="A23" s="725" t="s">
        <v>39</v>
      </c>
      <c r="B23" s="474" t="s">
        <v>40</v>
      </c>
      <c r="C23" s="474" t="s">
        <v>41</v>
      </c>
      <c r="D23" s="474" t="s">
        <v>40</v>
      </c>
      <c r="E23" s="474" t="s">
        <v>41</v>
      </c>
    </row>
    <row r="24" spans="1:5" ht="20.65" customHeight="1">
      <c r="A24" s="475" t="s">
        <v>591</v>
      </c>
      <c r="B24" s="427">
        <v>0</v>
      </c>
      <c r="C24" s="427">
        <v>0</v>
      </c>
      <c r="D24" s="472">
        <v>20</v>
      </c>
      <c r="E24" s="472">
        <f>(D24*10)</f>
        <v>200</v>
      </c>
    </row>
    <row r="25" spans="1:5" ht="20.65" customHeight="1">
      <c r="A25" s="475" t="s">
        <v>592</v>
      </c>
      <c r="B25" s="427">
        <v>0</v>
      </c>
      <c r="C25" s="427">
        <v>0</v>
      </c>
      <c r="D25" s="472">
        <v>22</v>
      </c>
      <c r="E25" s="472">
        <f>(D25*5)</f>
        <v>110</v>
      </c>
    </row>
    <row r="26" spans="1:5" ht="20.65" customHeight="1">
      <c r="A26" s="475" t="s">
        <v>593</v>
      </c>
      <c r="B26" s="427">
        <v>0</v>
      </c>
      <c r="C26" s="427">
        <v>0</v>
      </c>
      <c r="D26" s="472">
        <v>27</v>
      </c>
      <c r="E26" s="472">
        <f>(D26*10)</f>
        <v>270</v>
      </c>
    </row>
    <row r="27" spans="1:5" ht="20.65" customHeight="1">
      <c r="A27" s="475" t="s">
        <v>594</v>
      </c>
      <c r="B27" s="427">
        <v>0</v>
      </c>
      <c r="C27" s="427">
        <v>0</v>
      </c>
      <c r="D27" s="472">
        <v>32</v>
      </c>
      <c r="E27" s="472">
        <f>(D27*5)</f>
        <v>160</v>
      </c>
    </row>
    <row r="28" spans="1:5" ht="20.65" customHeight="1">
      <c r="A28" s="475" t="s">
        <v>595</v>
      </c>
      <c r="B28" s="427">
        <v>0</v>
      </c>
      <c r="C28" s="427">
        <v>0</v>
      </c>
      <c r="D28" s="472">
        <v>20</v>
      </c>
      <c r="E28" s="472">
        <f>(D28*10)</f>
        <v>200</v>
      </c>
    </row>
    <row r="29" spans="1:5" ht="20.65" customHeight="1">
      <c r="A29" s="475" t="s">
        <v>596</v>
      </c>
      <c r="B29" s="427">
        <v>0</v>
      </c>
      <c r="C29" s="427">
        <v>0</v>
      </c>
      <c r="D29" s="472">
        <v>40</v>
      </c>
      <c r="E29" s="472">
        <f>(D29*5)</f>
        <v>200</v>
      </c>
    </row>
    <row r="30" spans="1:5" ht="20.65" customHeight="1">
      <c r="A30" s="475" t="s">
        <v>597</v>
      </c>
      <c r="B30" s="427">
        <v>0</v>
      </c>
      <c r="C30" s="427">
        <v>0</v>
      </c>
      <c r="D30" s="472">
        <v>30</v>
      </c>
      <c r="E30" s="472">
        <f>(D30*10)</f>
        <v>300</v>
      </c>
    </row>
    <row r="31" spans="1:5" ht="20.65" customHeight="1">
      <c r="A31" s="475" t="s">
        <v>598</v>
      </c>
      <c r="B31" s="427">
        <v>0</v>
      </c>
      <c r="C31" s="427">
        <v>0</v>
      </c>
      <c r="D31" s="472">
        <v>35</v>
      </c>
      <c r="E31" s="472">
        <f>(D31*5)</f>
        <v>175</v>
      </c>
    </row>
    <row r="32" spans="1:5" s="479" customFormat="1" ht="17.25" customHeight="1">
      <c r="A32" s="480" t="s">
        <v>282</v>
      </c>
      <c r="B32" s="477">
        <f>SUM(B24:B31)</f>
        <v>0</v>
      </c>
      <c r="C32" s="477">
        <f>SUM(C24:C31)</f>
        <v>0</v>
      </c>
      <c r="D32" s="478">
        <f>SUM(D24:D31)</f>
        <v>226</v>
      </c>
      <c r="E32" s="478">
        <f>SUM(E24:E31)</f>
        <v>1615</v>
      </c>
    </row>
    <row r="34" spans="4:5">
      <c r="D34" s="584" t="str">
        <f>CONCATENATE("¼ ",Master!$G$3,"½")</f>
        <v>¼ m"kk ikfy;k½</v>
      </c>
      <c r="E34" s="584"/>
    </row>
    <row r="35" spans="4:5" ht="16.5">
      <c r="D35" s="585" t="str">
        <f>Master!$C$2</f>
        <v>iz/kkukpk;Z</v>
      </c>
      <c r="E35" s="585"/>
    </row>
    <row r="36" spans="4:5" ht="15" customHeight="1">
      <c r="D36" s="586" t="str">
        <f>Master!$D$2</f>
        <v xml:space="preserve"> jktdh; ljnkj mPp ek/;fed fo|ky; dksViwryh ¼t;iqj½ </v>
      </c>
      <c r="E36" s="586"/>
    </row>
    <row r="37" spans="4:5" ht="15" customHeight="1">
      <c r="D37" s="586"/>
      <c r="E37" s="586"/>
    </row>
    <row r="38" spans="4:5">
      <c r="D38" s="586"/>
      <c r="E38" s="586"/>
    </row>
  </sheetData>
  <mergeCells count="20">
    <mergeCell ref="A14:A15"/>
    <mergeCell ref="B14:C14"/>
    <mergeCell ref="D14:E14"/>
    <mergeCell ref="A13:E13"/>
    <mergeCell ref="A1:E1"/>
    <mergeCell ref="A2:E2"/>
    <mergeCell ref="A3:B3"/>
    <mergeCell ref="C3:E3"/>
    <mergeCell ref="A4:E4"/>
    <mergeCell ref="A5:E5"/>
    <mergeCell ref="A6:A7"/>
    <mergeCell ref="B6:C6"/>
    <mergeCell ref="D6:E6"/>
    <mergeCell ref="D34:E34"/>
    <mergeCell ref="D35:E35"/>
    <mergeCell ref="D36:E38"/>
    <mergeCell ref="A21:E21"/>
    <mergeCell ref="A22:A23"/>
    <mergeCell ref="B22:C22"/>
    <mergeCell ref="D22:E22"/>
  </mergeCells>
  <pageMargins left="0.8" right="0.56999999999999995"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sheetPr>
    <tabColor rgb="FF00B050"/>
    <pageSetUpPr fitToPage="1"/>
  </sheetPr>
  <dimension ref="A1:C27"/>
  <sheetViews>
    <sheetView showGridLines="0" view="pageBreakPreview" zoomScaleSheetLayoutView="100" workbookViewId="0">
      <selection activeCell="D1" sqref="D1"/>
    </sheetView>
  </sheetViews>
  <sheetFormatPr defaultRowHeight="15"/>
  <cols>
    <col min="1" max="1" width="38.125" style="174" customWidth="1"/>
    <col min="2" max="2" width="22.25" style="174" customWidth="1"/>
    <col min="3" max="3" width="24" style="174" customWidth="1"/>
    <col min="4" max="16384" width="9" style="174"/>
  </cols>
  <sheetData>
    <row r="1" spans="1:3" ht="20.25">
      <c r="A1" s="570" t="str">
        <f>'page 01'!A3:N3</f>
        <v xml:space="preserve">fo|ky; dk uke &amp;   jktdh; ljnkj mPp ek/;fed fo|ky; dksViwryh ¼t;iqj½ </v>
      </c>
      <c r="B1" s="570"/>
      <c r="C1" s="570"/>
    </row>
    <row r="2" spans="1:3" ht="23.25">
      <c r="A2" s="604" t="str">
        <f>'page 01'!A4:N4</f>
        <v>vkbZ,Q,e,l dksM   30695</v>
      </c>
      <c r="B2" s="604"/>
      <c r="C2" s="604"/>
    </row>
    <row r="3" spans="1:3" ht="20.25">
      <c r="A3" s="488" t="s">
        <v>510</v>
      </c>
      <c r="B3" s="689" t="str">
        <f>Master!E5</f>
        <v>2202-02-109-(02) (STATE FUND)</v>
      </c>
      <c r="C3" s="689"/>
    </row>
    <row r="4" spans="1:3" ht="17.25" customHeight="1">
      <c r="A4" s="731" t="s">
        <v>439</v>
      </c>
      <c r="B4" s="731"/>
      <c r="C4" s="731"/>
    </row>
    <row r="5" spans="1:3" ht="22.5" customHeight="1">
      <c r="A5" s="732" t="s">
        <v>599</v>
      </c>
      <c r="B5" s="732"/>
      <c r="C5" s="732"/>
    </row>
    <row r="6" spans="1:3" ht="17.25" customHeight="1">
      <c r="A6" s="733"/>
      <c r="B6" s="733"/>
      <c r="C6" s="490" t="s">
        <v>600</v>
      </c>
    </row>
    <row r="7" spans="1:3" ht="19.899999999999999" customHeight="1">
      <c r="A7" s="489" t="s">
        <v>39</v>
      </c>
      <c r="B7" s="495" t="s">
        <v>652</v>
      </c>
      <c r="C7" s="495" t="s">
        <v>653</v>
      </c>
    </row>
    <row r="8" spans="1:3" ht="17.850000000000001" customHeight="1">
      <c r="A8" s="481" t="s">
        <v>601</v>
      </c>
      <c r="B8" s="446"/>
      <c r="C8" s="446"/>
    </row>
    <row r="9" spans="1:3" ht="16.5" customHeight="1">
      <c r="A9" s="412" t="s">
        <v>602</v>
      </c>
      <c r="B9" s="446"/>
      <c r="C9" s="446"/>
    </row>
    <row r="10" spans="1:3" ht="19.899999999999999" customHeight="1">
      <c r="A10" s="481" t="s">
        <v>603</v>
      </c>
      <c r="B10" s="444">
        <v>0</v>
      </c>
      <c r="C10" s="444"/>
    </row>
    <row r="11" spans="1:3" ht="17.850000000000001" customHeight="1">
      <c r="A11" s="481" t="s">
        <v>604</v>
      </c>
      <c r="B11" s="444">
        <v>0</v>
      </c>
      <c r="C11" s="444"/>
    </row>
    <row r="12" spans="1:3" ht="17.25" customHeight="1">
      <c r="A12" s="412" t="s">
        <v>296</v>
      </c>
      <c r="B12" s="444"/>
      <c r="C12" s="444"/>
    </row>
    <row r="13" spans="1:3" ht="19.350000000000001" customHeight="1">
      <c r="A13" s="481" t="s">
        <v>605</v>
      </c>
      <c r="B13" s="444"/>
      <c r="C13" s="444"/>
    </row>
    <row r="14" spans="1:3" ht="19.350000000000001" customHeight="1">
      <c r="A14" s="481" t="s">
        <v>311</v>
      </c>
      <c r="B14" s="444"/>
      <c r="C14" s="444"/>
    </row>
    <row r="15" spans="1:3" ht="22.9" customHeight="1">
      <c r="A15" s="482" t="s">
        <v>606</v>
      </c>
      <c r="B15" s="444">
        <f>SUM(B10:B14)</f>
        <v>0</v>
      </c>
      <c r="C15" s="444"/>
    </row>
    <row r="16" spans="1:3" ht="21" customHeight="1">
      <c r="A16" s="473" t="s">
        <v>658</v>
      </c>
      <c r="B16" s="444"/>
      <c r="C16" s="444"/>
    </row>
    <row r="17" spans="1:3" ht="24.2" customHeight="1">
      <c r="A17" s="481" t="s">
        <v>607</v>
      </c>
      <c r="B17" s="444"/>
      <c r="C17" s="444"/>
    </row>
    <row r="18" spans="1:3" ht="24.2" customHeight="1">
      <c r="A18" s="481" t="s">
        <v>608</v>
      </c>
      <c r="B18" s="444"/>
      <c r="C18" s="444"/>
    </row>
    <row r="19" spans="1:3" ht="24.2" customHeight="1">
      <c r="A19" s="481" t="s">
        <v>609</v>
      </c>
      <c r="B19" s="444"/>
      <c r="C19" s="444"/>
    </row>
    <row r="20" spans="1:3" ht="24.2" customHeight="1">
      <c r="A20" s="481" t="s">
        <v>610</v>
      </c>
      <c r="B20" s="444"/>
      <c r="C20" s="444"/>
    </row>
    <row r="21" spans="1:3" ht="24.2" customHeight="1">
      <c r="A21" s="481" t="s">
        <v>611</v>
      </c>
      <c r="B21" s="444">
        <v>0</v>
      </c>
      <c r="C21" s="444"/>
    </row>
    <row r="22" spans="1:3" ht="26.85" customHeight="1">
      <c r="A22" s="481" t="s">
        <v>612</v>
      </c>
      <c r="B22" s="444">
        <f>SUM(B16:B21)</f>
        <v>0</v>
      </c>
      <c r="C22" s="444"/>
    </row>
    <row r="23" spans="1:3" ht="25.5" customHeight="1">
      <c r="A23" s="481" t="s">
        <v>613</v>
      </c>
      <c r="B23" s="444">
        <f>SUM(B22+B15)</f>
        <v>0</v>
      </c>
      <c r="C23" s="444">
        <f>SUM(C22+C15)</f>
        <v>0</v>
      </c>
    </row>
    <row r="25" spans="1:3">
      <c r="A25" s="584" t="str">
        <f>CONCATENATE("¼ ",Master!$G$3,"½")</f>
        <v>¼ m"kk ikfy;k½</v>
      </c>
      <c r="B25" s="584"/>
      <c r="C25" s="584"/>
    </row>
    <row r="26" spans="1:3" ht="16.5">
      <c r="A26" s="585" t="str">
        <f>Master!$C$2</f>
        <v>iz/kkukpk;Z</v>
      </c>
      <c r="B26" s="585"/>
      <c r="C26" s="585"/>
    </row>
    <row r="27" spans="1:3" ht="22.5" customHeight="1">
      <c r="A27" s="730" t="str">
        <f>Master!$D$2</f>
        <v xml:space="preserve"> jktdh; ljnkj mPp ek/;fed fo|ky; dksViwryh ¼t;iqj½ </v>
      </c>
      <c r="B27" s="730"/>
      <c r="C27" s="730"/>
    </row>
  </sheetData>
  <mergeCells count="9">
    <mergeCell ref="A27:C27"/>
    <mergeCell ref="A4:C4"/>
    <mergeCell ref="A5:C5"/>
    <mergeCell ref="A6:B6"/>
    <mergeCell ref="A1:C1"/>
    <mergeCell ref="A2:C2"/>
    <mergeCell ref="B3:C3"/>
    <mergeCell ref="A25:C25"/>
    <mergeCell ref="A26:C2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sheetPr>
    <tabColor rgb="FF00B050"/>
    <pageSetUpPr fitToPage="1"/>
  </sheetPr>
  <dimension ref="A1:O22"/>
  <sheetViews>
    <sheetView showGridLines="0" view="pageBreakPreview" zoomScaleSheetLayoutView="100" workbookViewId="0">
      <selection activeCell="K15" sqref="K15"/>
    </sheetView>
  </sheetViews>
  <sheetFormatPr defaultColWidth="8.875" defaultRowHeight="15"/>
  <cols>
    <col min="1" max="1" width="3.875" style="174" bestFit="1" customWidth="1"/>
    <col min="2" max="2" width="22.625" style="174" bestFit="1" customWidth="1"/>
    <col min="3" max="3" width="8.875" style="174"/>
    <col min="4" max="15" width="8.625" style="174" customWidth="1"/>
    <col min="16" max="16384" width="8.875" style="174"/>
  </cols>
  <sheetData>
    <row r="1" spans="1:15" ht="30.75" customHeight="1">
      <c r="A1" s="738" t="s">
        <v>614</v>
      </c>
      <c r="B1" s="738"/>
      <c r="C1" s="738"/>
      <c r="D1" s="738"/>
      <c r="E1" s="738"/>
      <c r="F1" s="738"/>
      <c r="G1" s="738"/>
      <c r="H1" s="738"/>
      <c r="I1" s="738"/>
      <c r="J1" s="738"/>
      <c r="K1" s="738"/>
      <c r="L1" s="738"/>
      <c r="M1" s="738"/>
      <c r="N1" s="738"/>
      <c r="O1" s="738"/>
    </row>
    <row r="2" spans="1:15" ht="20.25">
      <c r="A2" s="739" t="s">
        <v>615</v>
      </c>
      <c r="B2" s="739"/>
      <c r="C2" s="739"/>
      <c r="D2" s="739"/>
      <c r="E2" s="739"/>
      <c r="F2" s="739"/>
      <c r="G2" s="739"/>
      <c r="H2" s="739"/>
      <c r="I2" s="739"/>
      <c r="J2" s="739"/>
      <c r="K2" s="739"/>
      <c r="L2" s="739"/>
      <c r="M2" s="739"/>
      <c r="N2" s="739"/>
      <c r="O2" s="739"/>
    </row>
    <row r="3" spans="1:15" ht="20.25">
      <c r="A3" s="739" t="str">
        <f>'page 01'!A3:N3</f>
        <v xml:space="preserve">fo|ky; dk uke &amp;   jktdh; ljnkj mPp ek/;fed fo|ky; dksViwryh ¼t;iqj½ </v>
      </c>
      <c r="B3" s="739"/>
      <c r="C3" s="739"/>
      <c r="D3" s="739"/>
      <c r="E3" s="739"/>
      <c r="F3" s="739"/>
      <c r="G3" s="739"/>
      <c r="H3" s="739"/>
      <c r="I3" s="739"/>
      <c r="J3" s="739"/>
      <c r="K3" s="739"/>
      <c r="L3" s="739"/>
      <c r="M3" s="739"/>
      <c r="N3" s="739"/>
      <c r="O3" s="739"/>
    </row>
    <row r="4" spans="1:15" s="438" customFormat="1" ht="24" customHeight="1">
      <c r="A4" s="740" t="s">
        <v>7</v>
      </c>
      <c r="B4" s="741" t="s">
        <v>616</v>
      </c>
      <c r="C4" s="741" t="s">
        <v>292</v>
      </c>
      <c r="D4" s="742" t="s">
        <v>199</v>
      </c>
      <c r="E4" s="742"/>
      <c r="F4" s="742"/>
      <c r="G4" s="742" t="s">
        <v>199</v>
      </c>
      <c r="H4" s="742"/>
      <c r="I4" s="742"/>
      <c r="J4" s="742" t="s">
        <v>199</v>
      </c>
      <c r="K4" s="742"/>
      <c r="L4" s="742"/>
      <c r="M4" s="742" t="s">
        <v>199</v>
      </c>
      <c r="N4" s="742"/>
      <c r="O4" s="742"/>
    </row>
    <row r="5" spans="1:15" s="6" customFormat="1" ht="20.25" customHeight="1">
      <c r="A5" s="740"/>
      <c r="B5" s="741"/>
      <c r="C5" s="741"/>
      <c r="D5" s="583" t="s">
        <v>617</v>
      </c>
      <c r="E5" s="583"/>
      <c r="F5" s="583"/>
      <c r="G5" s="583" t="s">
        <v>618</v>
      </c>
      <c r="H5" s="583"/>
      <c r="I5" s="583"/>
      <c r="J5" s="583" t="s">
        <v>619</v>
      </c>
      <c r="K5" s="583"/>
      <c r="L5" s="583"/>
      <c r="M5" s="583" t="s">
        <v>620</v>
      </c>
      <c r="N5" s="583"/>
      <c r="O5" s="583"/>
    </row>
    <row r="6" spans="1:15" ht="22.5" customHeight="1">
      <c r="A6" s="740"/>
      <c r="B6" s="741"/>
      <c r="C6" s="741"/>
      <c r="D6" s="390" t="s">
        <v>452</v>
      </c>
      <c r="E6" s="390" t="s">
        <v>453</v>
      </c>
      <c r="F6" s="390" t="s">
        <v>364</v>
      </c>
      <c r="G6" s="390" t="s">
        <v>452</v>
      </c>
      <c r="H6" s="390" t="s">
        <v>453</v>
      </c>
      <c r="I6" s="390" t="s">
        <v>364</v>
      </c>
      <c r="J6" s="390" t="s">
        <v>452</v>
      </c>
      <c r="K6" s="390" t="s">
        <v>453</v>
      </c>
      <c r="L6" s="390" t="s">
        <v>364</v>
      </c>
      <c r="M6" s="390" t="s">
        <v>452</v>
      </c>
      <c r="N6" s="390" t="s">
        <v>453</v>
      </c>
      <c r="O6" s="390" t="s">
        <v>364</v>
      </c>
    </row>
    <row r="7" spans="1:15" ht="27" customHeight="1">
      <c r="A7" s="483"/>
      <c r="B7" s="743" t="s">
        <v>621</v>
      </c>
      <c r="C7" s="744"/>
      <c r="D7" s="745"/>
      <c r="E7" s="746"/>
      <c r="F7" s="747"/>
      <c r="G7" s="745"/>
      <c r="H7" s="746"/>
      <c r="I7" s="747"/>
      <c r="J7" s="745"/>
      <c r="K7" s="746"/>
      <c r="L7" s="747"/>
      <c r="M7" s="745"/>
      <c r="N7" s="746"/>
      <c r="O7" s="747"/>
    </row>
    <row r="8" spans="1:15" ht="27" customHeight="1">
      <c r="A8" s="484"/>
      <c r="B8" s="743" t="s">
        <v>622</v>
      </c>
      <c r="C8" s="744"/>
      <c r="D8" s="745"/>
      <c r="E8" s="746"/>
      <c r="F8" s="747"/>
      <c r="G8" s="745"/>
      <c r="H8" s="746"/>
      <c r="I8" s="747"/>
      <c r="J8" s="745"/>
      <c r="K8" s="746"/>
      <c r="L8" s="747"/>
      <c r="M8" s="745"/>
      <c r="N8" s="746"/>
      <c r="O8" s="747"/>
    </row>
    <row r="9" spans="1:15" ht="27" customHeight="1">
      <c r="A9" s="483"/>
      <c r="B9" s="743" t="s">
        <v>623</v>
      </c>
      <c r="C9" s="744"/>
      <c r="D9" s="745"/>
      <c r="E9" s="746"/>
      <c r="F9" s="747"/>
      <c r="G9" s="745"/>
      <c r="H9" s="746"/>
      <c r="I9" s="747"/>
      <c r="J9" s="745"/>
      <c r="K9" s="746"/>
      <c r="L9" s="747"/>
      <c r="M9" s="745"/>
      <c r="N9" s="746"/>
      <c r="O9" s="747"/>
    </row>
    <row r="10" spans="1:15" ht="27" customHeight="1">
      <c r="A10" s="483"/>
      <c r="B10" s="743" t="s">
        <v>624</v>
      </c>
      <c r="C10" s="744"/>
      <c r="D10" s="745"/>
      <c r="E10" s="746"/>
      <c r="F10" s="747"/>
      <c r="G10" s="745"/>
      <c r="H10" s="746"/>
      <c r="I10" s="747"/>
      <c r="J10" s="745"/>
      <c r="K10" s="746"/>
      <c r="L10" s="747"/>
      <c r="M10" s="745"/>
      <c r="N10" s="746"/>
      <c r="O10" s="747"/>
    </row>
    <row r="11" spans="1:15" ht="27" customHeight="1">
      <c r="A11" s="483"/>
      <c r="B11" s="743" t="s">
        <v>625</v>
      </c>
      <c r="C11" s="744"/>
      <c r="D11" s="745"/>
      <c r="E11" s="746"/>
      <c r="F11" s="747"/>
      <c r="G11" s="745"/>
      <c r="H11" s="746"/>
      <c r="I11" s="747"/>
      <c r="J11" s="745"/>
      <c r="K11" s="746"/>
      <c r="L11" s="747"/>
      <c r="M11" s="745"/>
      <c r="N11" s="746"/>
      <c r="O11" s="747"/>
    </row>
    <row r="12" spans="1:15" s="499" customFormat="1" ht="23.25">
      <c r="A12" s="437"/>
      <c r="B12" s="748"/>
      <c r="C12" s="749"/>
      <c r="D12" s="437"/>
      <c r="E12" s="437"/>
      <c r="F12" s="437"/>
      <c r="G12" s="498"/>
      <c r="H12" s="498"/>
      <c r="I12" s="498"/>
      <c r="J12" s="437"/>
      <c r="K12" s="437"/>
      <c r="L12" s="437"/>
      <c r="M12" s="437"/>
      <c r="N12" s="437"/>
      <c r="O12" s="437"/>
    </row>
    <row r="13" spans="1:15" s="499" customFormat="1" ht="27.95" customHeight="1">
      <c r="A13" s="437"/>
      <c r="B13" s="734" t="s">
        <v>626</v>
      </c>
      <c r="C13" s="735"/>
      <c r="D13" s="437"/>
      <c r="E13" s="437"/>
      <c r="F13" s="437"/>
      <c r="G13" s="498"/>
      <c r="H13" s="498"/>
      <c r="I13" s="498"/>
      <c r="J13" s="437"/>
      <c r="K13" s="437"/>
      <c r="L13" s="437"/>
      <c r="M13" s="437"/>
      <c r="N13" s="437"/>
      <c r="O13" s="437"/>
    </row>
    <row r="14" spans="1:15" s="499" customFormat="1" ht="27.95" customHeight="1">
      <c r="A14" s="436"/>
      <c r="B14" s="736" t="s">
        <v>627</v>
      </c>
      <c r="C14" s="737"/>
      <c r="D14" s="436"/>
      <c r="E14" s="436"/>
      <c r="F14" s="436"/>
      <c r="G14" s="436"/>
      <c r="H14" s="436"/>
      <c r="I14" s="436"/>
      <c r="J14" s="436"/>
      <c r="K14" s="436"/>
      <c r="L14" s="436"/>
      <c r="M14" s="436"/>
      <c r="N14" s="436"/>
      <c r="O14" s="436"/>
    </row>
    <row r="15" spans="1:15" s="499" customFormat="1" ht="27.95" customHeight="1">
      <c r="A15" s="436"/>
      <c r="B15" s="736" t="s">
        <v>659</v>
      </c>
      <c r="C15" s="737"/>
      <c r="D15" s="436"/>
      <c r="E15" s="436"/>
      <c r="F15" s="436"/>
      <c r="G15" s="436"/>
      <c r="H15" s="436"/>
      <c r="I15" s="436"/>
      <c r="J15" s="436"/>
      <c r="K15" s="436"/>
      <c r="L15" s="436"/>
      <c r="M15" s="436"/>
      <c r="N15" s="436"/>
      <c r="O15" s="436"/>
    </row>
    <row r="16" spans="1:15" s="499" customFormat="1" ht="27.95" customHeight="1">
      <c r="A16" s="436"/>
      <c r="B16" s="736" t="s">
        <v>627</v>
      </c>
      <c r="C16" s="737"/>
      <c r="D16" s="436"/>
      <c r="E16" s="436"/>
      <c r="F16" s="436"/>
      <c r="G16" s="436"/>
      <c r="H16" s="436"/>
      <c r="I16" s="436"/>
      <c r="J16" s="436"/>
      <c r="K16" s="436"/>
      <c r="L16" s="436"/>
      <c r="M16" s="436"/>
      <c r="N16" s="436"/>
      <c r="O16" s="436"/>
    </row>
    <row r="18" spans="4:11">
      <c r="D18" s="584" t="str">
        <f>CONCATENATE("¼ ",Master!$G$3,"½")</f>
        <v>¼ m"kk ikfy;k½</v>
      </c>
      <c r="E18" s="584"/>
      <c r="F18" s="584"/>
      <c r="G18" s="584"/>
      <c r="H18" s="584"/>
      <c r="I18" s="584"/>
      <c r="J18" s="584"/>
      <c r="K18" s="584"/>
    </row>
    <row r="19" spans="4:11" ht="16.5">
      <c r="D19" s="585" t="str">
        <f>Master!$C$2</f>
        <v>iz/kkukpk;Z</v>
      </c>
      <c r="E19" s="585"/>
      <c r="F19" s="585"/>
      <c r="G19" s="585"/>
      <c r="H19" s="585"/>
      <c r="I19" s="585"/>
      <c r="J19" s="585"/>
      <c r="K19" s="585"/>
    </row>
    <row r="20" spans="4:11" ht="15" customHeight="1">
      <c r="D20" s="586" t="str">
        <f>Master!$D$2</f>
        <v xml:space="preserve"> jktdh; ljnkj mPp ek/;fed fo|ky; dksViwryh ¼t;iqj½ </v>
      </c>
      <c r="E20" s="586"/>
      <c r="F20" s="586"/>
      <c r="G20" s="586"/>
      <c r="H20" s="586"/>
      <c r="I20" s="586"/>
      <c r="J20" s="586"/>
      <c r="K20" s="586"/>
    </row>
    <row r="21" spans="4:11" ht="15" customHeight="1">
      <c r="D21" s="586"/>
      <c r="E21" s="586"/>
      <c r="F21" s="586"/>
      <c r="G21" s="586"/>
      <c r="H21" s="586"/>
      <c r="I21" s="586"/>
      <c r="J21" s="586"/>
      <c r="K21" s="586"/>
    </row>
    <row r="22" spans="4:11" ht="15" customHeight="1">
      <c r="D22" s="586"/>
      <c r="E22" s="586"/>
      <c r="F22" s="586"/>
      <c r="G22" s="586"/>
      <c r="H22" s="586"/>
      <c r="I22" s="586"/>
      <c r="J22" s="586"/>
      <c r="K22" s="586"/>
    </row>
  </sheetData>
  <mergeCells count="47">
    <mergeCell ref="B12:C12"/>
    <mergeCell ref="B10:C10"/>
    <mergeCell ref="D10:F10"/>
    <mergeCell ref="G10:I10"/>
    <mergeCell ref="J10:L10"/>
    <mergeCell ref="M10:O10"/>
    <mergeCell ref="B11:C11"/>
    <mergeCell ref="D11:F11"/>
    <mergeCell ref="G11:I11"/>
    <mergeCell ref="J11:L11"/>
    <mergeCell ref="M11:O11"/>
    <mergeCell ref="B8:C8"/>
    <mergeCell ref="D8:F8"/>
    <mergeCell ref="G8:I8"/>
    <mergeCell ref="J8:L8"/>
    <mergeCell ref="M8:O8"/>
    <mergeCell ref="B9:C9"/>
    <mergeCell ref="D9:F9"/>
    <mergeCell ref="G9:I9"/>
    <mergeCell ref="J9:L9"/>
    <mergeCell ref="M9:O9"/>
    <mergeCell ref="B7:C7"/>
    <mergeCell ref="D7:F7"/>
    <mergeCell ref="G7:I7"/>
    <mergeCell ref="J7:L7"/>
    <mergeCell ref="M7:O7"/>
    <mergeCell ref="A1:O1"/>
    <mergeCell ref="A2:O2"/>
    <mergeCell ref="A3:O3"/>
    <mergeCell ref="A4:A6"/>
    <mergeCell ref="B4:B6"/>
    <mergeCell ref="C4:C6"/>
    <mergeCell ref="D4:F4"/>
    <mergeCell ref="G4:I4"/>
    <mergeCell ref="J4:L4"/>
    <mergeCell ref="M4:O4"/>
    <mergeCell ref="D5:F5"/>
    <mergeCell ref="G5:I5"/>
    <mergeCell ref="J5:L5"/>
    <mergeCell ref="M5:O5"/>
    <mergeCell ref="D19:K19"/>
    <mergeCell ref="D20:K22"/>
    <mergeCell ref="B13:C13"/>
    <mergeCell ref="B14:C14"/>
    <mergeCell ref="B15:C15"/>
    <mergeCell ref="B16:C16"/>
    <mergeCell ref="D18:K18"/>
  </mergeCells>
  <pageMargins left="0.55000000000000004" right="0.43" top="0.75" bottom="0.75"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workbookViewId="0">
      <selection activeCell="J2" sqref="J2"/>
    </sheetView>
  </sheetViews>
  <sheetFormatPr defaultColWidth="0" defaultRowHeight="15" zeroHeight="1"/>
  <cols>
    <col min="1" max="1" width="9.375" customWidth="1"/>
    <col min="2" max="2" width="28.75" customWidth="1"/>
    <col min="3" max="3" width="16.375" customWidth="1"/>
    <col min="4" max="4" width="18" customWidth="1"/>
    <col min="5" max="5" width="13" customWidth="1"/>
    <col min="6" max="6" width="20.125" customWidth="1"/>
    <col min="7" max="7" width="14.625" customWidth="1"/>
    <col min="8" max="8" width="13.625" customWidth="1"/>
    <col min="9" max="9" width="14.25" customWidth="1"/>
    <col min="10" max="10" width="19.125" customWidth="1"/>
    <col min="11" max="11" width="27.75" customWidth="1"/>
    <col min="12" max="12" width="27.75" style="174" customWidth="1"/>
    <col min="13" max="16" width="9.125" customWidth="1"/>
    <col min="17" max="17" width="27.625" bestFit="1" customWidth="1"/>
    <col min="18" max="18" width="30.25" bestFit="1" customWidth="1"/>
    <col min="19" max="19" width="116.375" bestFit="1" customWidth="1"/>
    <col min="20" max="21" width="9.125" customWidth="1"/>
    <col min="22"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09" width="0" hidden="1" customWidth="1"/>
    <col min="110" max="16384" width="9.125" hidden="1"/>
  </cols>
  <sheetData>
    <row r="1" spans="1:76" ht="20.25">
      <c r="A1" s="551" t="s">
        <v>0</v>
      </c>
      <c r="B1" s="552"/>
      <c r="C1" s="320" t="s">
        <v>1</v>
      </c>
      <c r="D1" s="549" t="s">
        <v>395</v>
      </c>
      <c r="E1" s="549"/>
      <c r="F1" s="549"/>
      <c r="G1" s="549"/>
      <c r="H1" s="549"/>
      <c r="I1" s="550"/>
      <c r="J1" s="18"/>
      <c r="K1" s="18"/>
      <c r="L1" s="18"/>
      <c r="M1" s="29"/>
      <c r="N1" s="29"/>
      <c r="O1" s="29"/>
    </row>
    <row r="2" spans="1:76" ht="21">
      <c r="A2" s="553" t="s">
        <v>2</v>
      </c>
      <c r="B2" s="554"/>
      <c r="C2" s="318" t="str">
        <f>IF(C1="Principal","iz/kkukpk;Z","iz/kkuk/;kid")</f>
        <v>iz/kkukpk;Z</v>
      </c>
      <c r="D2" s="521" t="s">
        <v>657</v>
      </c>
      <c r="E2" s="521"/>
      <c r="F2" s="521"/>
      <c r="G2" s="521"/>
      <c r="H2" s="521"/>
      <c r="I2" s="522"/>
      <c r="J2" s="18"/>
      <c r="K2" s="18"/>
      <c r="L2" s="18"/>
      <c r="M2" s="29"/>
      <c r="N2" s="29"/>
      <c r="O2" s="29"/>
      <c r="S2" s="204" t="s">
        <v>337</v>
      </c>
    </row>
    <row r="3" spans="1:76" ht="20.25">
      <c r="A3" s="555" t="s">
        <v>352</v>
      </c>
      <c r="B3" s="556"/>
      <c r="C3" s="574">
        <v>30695</v>
      </c>
      <c r="D3" s="574"/>
      <c r="E3" s="205"/>
      <c r="F3" s="319" t="s">
        <v>365</v>
      </c>
      <c r="G3" s="545" t="s">
        <v>396</v>
      </c>
      <c r="H3" s="545"/>
      <c r="I3" s="546"/>
      <c r="J3" s="18"/>
      <c r="K3" s="18"/>
      <c r="L3" s="18"/>
      <c r="M3" s="29"/>
      <c r="N3" s="29"/>
      <c r="O3" s="29"/>
      <c r="Q3" s="570" t="s">
        <v>199</v>
      </c>
      <c r="R3" s="570"/>
      <c r="S3" s="570"/>
      <c r="T3" s="570"/>
      <c r="U3" s="570"/>
      <c r="AF3" s="81"/>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row>
    <row r="4" spans="1:76" ht="21" customHeight="1">
      <c r="A4" s="557" t="s">
        <v>3</v>
      </c>
      <c r="B4" s="558"/>
      <c r="C4" s="575" t="s">
        <v>397</v>
      </c>
      <c r="D4" s="575"/>
      <c r="E4" s="317"/>
      <c r="F4" s="319" t="s">
        <v>366</v>
      </c>
      <c r="G4" s="547">
        <v>9413843457</v>
      </c>
      <c r="H4" s="547"/>
      <c r="I4" s="548"/>
      <c r="J4" s="18"/>
      <c r="K4" s="18"/>
      <c r="L4" s="18"/>
      <c r="M4" s="29"/>
      <c r="N4" s="29"/>
      <c r="O4" s="29"/>
      <c r="Q4" s="285" t="s">
        <v>202</v>
      </c>
      <c r="R4" s="285" t="s">
        <v>203</v>
      </c>
      <c r="S4" s="285" t="s">
        <v>204</v>
      </c>
      <c r="AF4" s="82"/>
      <c r="AG4" s="82"/>
      <c r="AH4" s="82"/>
      <c r="AI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row>
    <row r="5" spans="1:76" ht="21.75" thickBot="1">
      <c r="A5" s="559" t="s">
        <v>5</v>
      </c>
      <c r="B5" s="560"/>
      <c r="C5" s="523" t="s">
        <v>214</v>
      </c>
      <c r="D5" s="523"/>
      <c r="E5" s="524" t="str">
        <f>VLOOKUP(C5,Q4:T25,2,FALSE)</f>
        <v>2202-02-109-(02) (STATE FUND)</v>
      </c>
      <c r="F5" s="524"/>
      <c r="G5" s="524"/>
      <c r="H5" s="524"/>
      <c r="I5" s="525"/>
      <c r="J5" s="18"/>
      <c r="K5" s="18"/>
      <c r="L5" s="18"/>
      <c r="M5" s="29"/>
      <c r="N5" s="29"/>
      <c r="O5" s="29"/>
      <c r="Q5" s="285" t="s">
        <v>6</v>
      </c>
      <c r="R5" s="285" t="s">
        <v>200</v>
      </c>
      <c r="S5" s="285" t="s">
        <v>201</v>
      </c>
      <c r="AF5" s="82"/>
      <c r="AG5" s="82"/>
      <c r="AH5" s="82"/>
      <c r="AI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8.5" thickBot="1">
      <c r="A6" s="526" t="s">
        <v>75</v>
      </c>
      <c r="B6" s="526"/>
      <c r="C6" s="526"/>
      <c r="D6" s="526"/>
      <c r="E6" s="526"/>
      <c r="F6" s="526"/>
      <c r="G6" s="526"/>
      <c r="H6" s="526"/>
      <c r="I6" s="526"/>
      <c r="J6" s="19"/>
      <c r="K6" s="19"/>
      <c r="L6" s="19"/>
      <c r="M6" s="29"/>
      <c r="N6" s="29"/>
      <c r="O6" s="29"/>
      <c r="Q6" s="285" t="s">
        <v>205</v>
      </c>
      <c r="R6" s="285" t="s">
        <v>206</v>
      </c>
      <c r="S6" s="285" t="s">
        <v>207</v>
      </c>
      <c r="AF6" s="82"/>
      <c r="AG6" s="82"/>
      <c r="AH6" s="82"/>
      <c r="AI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row>
    <row r="7" spans="1:76" ht="19.5" customHeight="1" thickTop="1">
      <c r="A7" s="535" t="s">
        <v>7</v>
      </c>
      <c r="B7" s="537" t="s">
        <v>8</v>
      </c>
      <c r="C7" s="537" t="s">
        <v>9</v>
      </c>
      <c r="D7" s="539" t="s">
        <v>10</v>
      </c>
      <c r="E7" s="539"/>
      <c r="F7" s="539"/>
      <c r="G7" s="539"/>
      <c r="H7" s="539"/>
      <c r="I7" s="506"/>
      <c r="J7" s="506" t="s">
        <v>422</v>
      </c>
      <c r="K7" s="504" t="s">
        <v>421</v>
      </c>
      <c r="L7" s="18"/>
      <c r="M7" s="29"/>
      <c r="N7" s="29"/>
      <c r="O7" s="29"/>
      <c r="Q7" s="285" t="s">
        <v>208</v>
      </c>
      <c r="R7" s="285" t="s">
        <v>209</v>
      </c>
      <c r="S7" s="285" t="s">
        <v>210</v>
      </c>
      <c r="AF7" s="82"/>
      <c r="AG7" s="82"/>
      <c r="AH7" s="82"/>
      <c r="AI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row>
    <row r="8" spans="1:76" ht="15.75" customHeight="1">
      <c r="A8" s="536"/>
      <c r="B8" s="538"/>
      <c r="C8" s="538"/>
      <c r="D8" s="24" t="str">
        <f>CONCATENATE((MID(Master!C4,1,4)-4),"-",(MID(Master!C4,6,2)-4))</f>
        <v>2018-19</v>
      </c>
      <c r="E8" s="24" t="str">
        <f>CONCATENATE((MID(Master!C4,1,4)-3),"-",(MID(Master!C4,6,2)-3))</f>
        <v>2019-20</v>
      </c>
      <c r="F8" s="573" t="str">
        <f>CONCATENATE((MID(Master!C4,1,4)-2),"-",(MID(Master!C4,6,2)-2))</f>
        <v>2020-21</v>
      </c>
      <c r="G8" s="573"/>
      <c r="H8" s="573"/>
      <c r="I8" s="206" t="str">
        <f>CONCATENATE((MID(Master!C4,1,4)-1),"-",(MID(Master!C4,6,2)-1))</f>
        <v>2021-22</v>
      </c>
      <c r="J8" s="507"/>
      <c r="K8" s="505"/>
      <c r="L8" s="20"/>
      <c r="M8" s="503" t="s">
        <v>384</v>
      </c>
      <c r="N8" s="503"/>
      <c r="O8" s="503"/>
      <c r="Q8" s="285" t="s">
        <v>211</v>
      </c>
      <c r="R8" s="285" t="s">
        <v>212</v>
      </c>
      <c r="S8" s="285" t="s">
        <v>213</v>
      </c>
      <c r="AF8" s="82"/>
      <c r="AG8" s="82"/>
      <c r="AH8" s="82"/>
      <c r="AI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row>
    <row r="9" spans="1:76" ht="31.5">
      <c r="A9" s="536"/>
      <c r="B9" s="538"/>
      <c r="C9" s="24" t="str">
        <f>CONCATENATE((MID(Master!C4,1,4))-1,"-",(MID(Master!C4,6,2)-1))</f>
        <v>2021-22</v>
      </c>
      <c r="D9" s="10" t="str">
        <f>CONCATENATE("vizSy ",(MID(D8,3,2))," ls ekpZ ",(MID(D8,3,2)+1)," rd")</f>
        <v>vizSy 18 ls ekpZ 19 rd</v>
      </c>
      <c r="E9" s="10" t="str">
        <f>CONCATENATE("vizSy ",(MID(E8,3,2))," ls ekpZ ",(MID(E8,3,2)+1)," rd")</f>
        <v>vizSy 19 ls ekpZ 20 rd</v>
      </c>
      <c r="F9" s="10" t="str">
        <f>CONCATENATE("vizSy ",(MID(F8,3,2))," ls tqykbZZ ",(MID(F8,3,2))," rd")</f>
        <v>vizSy 20 ls tqykbZZ 20 rd</v>
      </c>
      <c r="G9" s="10" t="str">
        <f>CONCATENATE("vxLr ",(MID(F8,3,2))," ls ekpZ ",(MID(F8,3,2)+1)," rd")</f>
        <v>vxLr 20 ls ekpZ 21 rd</v>
      </c>
      <c r="H9" s="10" t="str">
        <f>CONCATENATE("vizSy ",(MID(F8,3,2))," ls ekpZ ",(MID(F8,3,2)+1)," rd")</f>
        <v>vizSy 20 ls ekpZ 21 rd</v>
      </c>
      <c r="I9" s="11" t="str">
        <f>CONCATENATE("vizSy ",(MID(I8,3,2))," ls tqykbZ ",(MID(I8,3,2))," rd")</f>
        <v>vizSy 21 ls tqykbZ 21 rd</v>
      </c>
      <c r="J9" s="507"/>
      <c r="K9" s="505"/>
      <c r="L9" s="20"/>
      <c r="M9" s="503"/>
      <c r="N9" s="503"/>
      <c r="O9" s="503"/>
      <c r="Q9" s="285" t="s">
        <v>214</v>
      </c>
      <c r="R9" s="285" t="s">
        <v>215</v>
      </c>
      <c r="S9" s="285" t="s">
        <v>216</v>
      </c>
      <c r="AF9" s="82"/>
      <c r="AG9" s="82"/>
      <c r="AH9" s="82"/>
      <c r="AI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row>
    <row r="10" spans="1:76">
      <c r="A10" s="180">
        <v>1</v>
      </c>
      <c r="B10" s="181">
        <v>2</v>
      </c>
      <c r="C10" s="181">
        <v>3</v>
      </c>
      <c r="D10" s="181">
        <v>4</v>
      </c>
      <c r="E10" s="181">
        <v>5</v>
      </c>
      <c r="F10" s="181">
        <v>6</v>
      </c>
      <c r="G10" s="181">
        <v>7</v>
      </c>
      <c r="H10" s="181">
        <v>8</v>
      </c>
      <c r="I10" s="182">
        <v>9</v>
      </c>
      <c r="J10" s="182">
        <v>10</v>
      </c>
      <c r="K10" s="182">
        <v>10</v>
      </c>
      <c r="L10" s="20"/>
      <c r="M10" s="29"/>
      <c r="N10" s="29"/>
      <c r="O10" s="29"/>
      <c r="Q10" s="285" t="s">
        <v>217</v>
      </c>
      <c r="R10" s="285" t="s">
        <v>218</v>
      </c>
      <c r="S10" s="285" t="s">
        <v>219</v>
      </c>
      <c r="AF10" s="82"/>
      <c r="AG10" s="82"/>
      <c r="AH10" s="82"/>
      <c r="AI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row>
    <row r="11" spans="1:76" ht="18.75">
      <c r="A11" s="13">
        <v>1</v>
      </c>
      <c r="B11" s="12" t="s">
        <v>11</v>
      </c>
      <c r="C11" s="191">
        <v>9820000</v>
      </c>
      <c r="D11" s="191">
        <v>8513603</v>
      </c>
      <c r="E11" s="191">
        <v>7033738</v>
      </c>
      <c r="F11" s="191">
        <v>2643267</v>
      </c>
      <c r="G11" s="191">
        <v>6705337</v>
      </c>
      <c r="H11" s="183">
        <f>SUM(F11:G11)</f>
        <v>9348604</v>
      </c>
      <c r="I11" s="192">
        <v>3407270</v>
      </c>
      <c r="J11" s="192">
        <v>6407270</v>
      </c>
      <c r="K11" s="192">
        <v>10407270</v>
      </c>
      <c r="L11" s="20"/>
      <c r="M11" s="29"/>
      <c r="N11" s="29"/>
      <c r="O11" s="29"/>
      <c r="Q11" s="285" t="s">
        <v>220</v>
      </c>
      <c r="R11" s="285" t="s">
        <v>221</v>
      </c>
      <c r="S11" s="285" t="s">
        <v>222</v>
      </c>
      <c r="AF11" s="82"/>
      <c r="AG11" s="82"/>
      <c r="AH11" s="82"/>
      <c r="AI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row>
    <row r="12" spans="1:76" ht="18.75">
      <c r="A12" s="13">
        <v>2</v>
      </c>
      <c r="B12" s="12" t="s">
        <v>12</v>
      </c>
      <c r="C12" s="191">
        <v>0</v>
      </c>
      <c r="D12" s="191">
        <v>0</v>
      </c>
      <c r="E12" s="191">
        <v>0</v>
      </c>
      <c r="F12" s="191">
        <v>0</v>
      </c>
      <c r="G12" s="191">
        <v>0</v>
      </c>
      <c r="H12" s="183">
        <f>SUM(F12:G12)</f>
        <v>0</v>
      </c>
      <c r="I12" s="192">
        <v>0</v>
      </c>
      <c r="J12" s="192">
        <v>0</v>
      </c>
      <c r="K12" s="192">
        <v>0</v>
      </c>
      <c r="L12" s="20"/>
      <c r="M12" s="29"/>
      <c r="N12" s="29"/>
      <c r="O12" s="29"/>
      <c r="Q12" s="285" t="s">
        <v>223</v>
      </c>
      <c r="R12" s="285" t="s">
        <v>224</v>
      </c>
      <c r="S12" s="285" t="s">
        <v>225</v>
      </c>
      <c r="AF12" s="82"/>
      <c r="AG12" s="82"/>
      <c r="AH12" s="82"/>
      <c r="AI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row>
    <row r="13" spans="1:76" ht="18.75">
      <c r="A13" s="13">
        <v>3</v>
      </c>
      <c r="B13" s="12" t="s">
        <v>13</v>
      </c>
      <c r="C13" s="191">
        <v>0</v>
      </c>
      <c r="D13" s="191">
        <v>0</v>
      </c>
      <c r="E13" s="191">
        <v>201175</v>
      </c>
      <c r="F13" s="191">
        <v>0</v>
      </c>
      <c r="G13" s="191">
        <v>0</v>
      </c>
      <c r="H13" s="183">
        <f>SUM(F13:G13)</f>
        <v>0</v>
      </c>
      <c r="I13" s="192">
        <v>0</v>
      </c>
      <c r="J13" s="192">
        <v>0</v>
      </c>
      <c r="K13" s="192">
        <v>0</v>
      </c>
      <c r="L13" s="146"/>
      <c r="M13" s="29"/>
      <c r="N13" s="29"/>
      <c r="O13" s="29"/>
      <c r="Q13" s="285" t="s">
        <v>226</v>
      </c>
      <c r="R13" s="285" t="s">
        <v>227</v>
      </c>
      <c r="S13" s="285" t="s">
        <v>228</v>
      </c>
      <c r="AF13" s="82"/>
      <c r="AG13" s="82"/>
      <c r="AH13" s="82"/>
      <c r="AI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row>
    <row r="14" spans="1:76" ht="15.75" customHeight="1">
      <c r="A14" s="568" t="s">
        <v>14</v>
      </c>
      <c r="B14" s="569"/>
      <c r="C14" s="184">
        <f>SUM(C11:C13)</f>
        <v>9820000</v>
      </c>
      <c r="D14" s="184">
        <f t="shared" ref="D14:I14" si="0">SUM(D11:D13)</f>
        <v>8513603</v>
      </c>
      <c r="E14" s="184">
        <f t="shared" si="0"/>
        <v>7234913</v>
      </c>
      <c r="F14" s="184">
        <f t="shared" si="0"/>
        <v>2643267</v>
      </c>
      <c r="G14" s="184">
        <f t="shared" si="0"/>
        <v>6705337</v>
      </c>
      <c r="H14" s="184">
        <f t="shared" si="0"/>
        <v>9348604</v>
      </c>
      <c r="I14" s="185">
        <f t="shared" si="0"/>
        <v>3407270</v>
      </c>
      <c r="J14" s="185">
        <f>SUM(J11:J13)</f>
        <v>6407270</v>
      </c>
      <c r="K14" s="185">
        <f>SUM(K11:K13)</f>
        <v>10407270</v>
      </c>
      <c r="L14" s="18"/>
      <c r="M14" s="29"/>
      <c r="N14" s="29"/>
      <c r="O14" s="29"/>
      <c r="Q14" s="285" t="s">
        <v>229</v>
      </c>
      <c r="R14" s="285" t="s">
        <v>230</v>
      </c>
      <c r="S14" s="285" t="s">
        <v>231</v>
      </c>
      <c r="AF14" s="82"/>
      <c r="AG14" s="82"/>
      <c r="AH14" s="82"/>
      <c r="AI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row>
    <row r="15" spans="1:76" ht="15.75" customHeight="1">
      <c r="A15" s="566" t="s">
        <v>15</v>
      </c>
      <c r="B15" s="567"/>
      <c r="C15" s="193"/>
      <c r="D15" s="193"/>
      <c r="E15" s="193"/>
      <c r="F15" s="193"/>
      <c r="G15" s="193"/>
      <c r="H15" s="186"/>
      <c r="I15" s="194"/>
      <c r="J15" s="194"/>
      <c r="K15" s="194"/>
      <c r="L15" s="18"/>
      <c r="M15" s="29"/>
      <c r="N15" s="29"/>
      <c r="O15" s="29"/>
      <c r="Q15" s="285" t="s">
        <v>232</v>
      </c>
      <c r="R15" s="285" t="s">
        <v>233</v>
      </c>
      <c r="S15" s="285" t="s">
        <v>234</v>
      </c>
      <c r="AF15" s="82"/>
      <c r="AG15" s="82"/>
      <c r="AH15" s="82"/>
      <c r="AI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row>
    <row r="16" spans="1:76" ht="18.75">
      <c r="A16" s="14">
        <v>1</v>
      </c>
      <c r="B16" s="12" t="s">
        <v>16</v>
      </c>
      <c r="C16" s="195">
        <v>0</v>
      </c>
      <c r="D16" s="196">
        <v>0</v>
      </c>
      <c r="E16" s="197">
        <v>0</v>
      </c>
      <c r="F16" s="197">
        <v>0</v>
      </c>
      <c r="G16" s="197">
        <v>0</v>
      </c>
      <c r="H16" s="187">
        <f t="shared" ref="H16:H23" si="1">SUM(F16:G16)</f>
        <v>0</v>
      </c>
      <c r="I16" s="192">
        <v>0</v>
      </c>
      <c r="J16" s="192">
        <v>0</v>
      </c>
      <c r="K16" s="192">
        <v>0</v>
      </c>
      <c r="L16" s="18"/>
      <c r="M16" s="29"/>
      <c r="N16" s="29"/>
      <c r="O16" s="29"/>
      <c r="Q16" s="286"/>
      <c r="R16" s="286"/>
      <c r="S16" s="286"/>
      <c r="AJ16" s="6"/>
      <c r="AK16" s="6"/>
      <c r="AL16" s="6"/>
    </row>
    <row r="17" spans="1:19" ht="18.75">
      <c r="A17" s="14">
        <v>2</v>
      </c>
      <c r="B17" s="12" t="s">
        <v>17</v>
      </c>
      <c r="C17" s="195">
        <v>0</v>
      </c>
      <c r="D17" s="196">
        <v>0</v>
      </c>
      <c r="E17" s="197">
        <v>0</v>
      </c>
      <c r="F17" s="197">
        <v>0</v>
      </c>
      <c r="G17" s="197">
        <v>0</v>
      </c>
      <c r="H17" s="187">
        <f t="shared" si="1"/>
        <v>0</v>
      </c>
      <c r="I17" s="192">
        <v>0</v>
      </c>
      <c r="J17" s="192">
        <v>0</v>
      </c>
      <c r="K17" s="192">
        <v>0</v>
      </c>
      <c r="L17" s="18"/>
      <c r="M17" s="29"/>
      <c r="N17" s="29"/>
      <c r="O17" s="29"/>
      <c r="Q17" s="286"/>
      <c r="R17" s="286"/>
      <c r="S17" s="286"/>
    </row>
    <row r="18" spans="1:19" ht="18.75">
      <c r="A18" s="14">
        <v>3</v>
      </c>
      <c r="B18" s="12" t="s">
        <v>18</v>
      </c>
      <c r="C18" s="195">
        <v>0</v>
      </c>
      <c r="D18" s="196">
        <v>0</v>
      </c>
      <c r="E18" s="197">
        <v>0</v>
      </c>
      <c r="F18" s="197">
        <v>0</v>
      </c>
      <c r="G18" s="197">
        <v>0</v>
      </c>
      <c r="H18" s="187">
        <f t="shared" si="1"/>
        <v>0</v>
      </c>
      <c r="I18" s="192">
        <v>0</v>
      </c>
      <c r="J18" s="192">
        <v>0</v>
      </c>
      <c r="K18" s="192">
        <v>0</v>
      </c>
      <c r="L18" s="18"/>
      <c r="M18" s="29"/>
      <c r="N18" s="29"/>
      <c r="O18" s="29"/>
      <c r="Q18" s="286"/>
      <c r="R18" s="286"/>
      <c r="S18" s="286"/>
    </row>
    <row r="19" spans="1:19" ht="18.75">
      <c r="A19" s="14">
        <v>4</v>
      </c>
      <c r="B19" s="12" t="s">
        <v>19</v>
      </c>
      <c r="C19" s="195">
        <v>0</v>
      </c>
      <c r="D19" s="196">
        <v>0</v>
      </c>
      <c r="E19" s="197">
        <v>0</v>
      </c>
      <c r="F19" s="197">
        <v>0</v>
      </c>
      <c r="G19" s="197">
        <v>0</v>
      </c>
      <c r="H19" s="187">
        <f t="shared" si="1"/>
        <v>0</v>
      </c>
      <c r="I19" s="192">
        <v>0</v>
      </c>
      <c r="J19" s="192">
        <v>0</v>
      </c>
      <c r="K19" s="192">
        <v>0</v>
      </c>
      <c r="L19" s="18"/>
      <c r="M19" s="29"/>
      <c r="N19" s="29"/>
      <c r="O19" s="29"/>
      <c r="Q19" s="286"/>
      <c r="R19" s="286"/>
      <c r="S19" s="286"/>
    </row>
    <row r="20" spans="1:19" ht="18.75">
      <c r="A20" s="14">
        <v>5</v>
      </c>
      <c r="B20" s="12" t="s">
        <v>20</v>
      </c>
      <c r="C20" s="195">
        <v>0</v>
      </c>
      <c r="D20" s="196">
        <v>0</v>
      </c>
      <c r="E20" s="197">
        <v>0</v>
      </c>
      <c r="F20" s="197">
        <v>0</v>
      </c>
      <c r="G20" s="197">
        <v>0</v>
      </c>
      <c r="H20" s="187">
        <f t="shared" si="1"/>
        <v>0</v>
      </c>
      <c r="I20" s="192">
        <v>0</v>
      </c>
      <c r="J20" s="192">
        <v>0</v>
      </c>
      <c r="K20" s="192">
        <v>0</v>
      </c>
      <c r="L20" s="18"/>
      <c r="M20" s="29"/>
      <c r="N20" s="29"/>
      <c r="O20" s="29"/>
      <c r="Q20" s="286"/>
      <c r="R20" s="286"/>
      <c r="S20" s="286"/>
    </row>
    <row r="21" spans="1:19" ht="18.75">
      <c r="A21" s="14">
        <v>6</v>
      </c>
      <c r="B21" s="12" t="s">
        <v>21</v>
      </c>
      <c r="C21" s="195">
        <v>2500</v>
      </c>
      <c r="D21" s="196">
        <v>2485</v>
      </c>
      <c r="E21" s="197">
        <v>2500</v>
      </c>
      <c r="F21" s="197">
        <v>0</v>
      </c>
      <c r="G21" s="197">
        <v>2500</v>
      </c>
      <c r="H21" s="187">
        <f t="shared" si="1"/>
        <v>2500</v>
      </c>
      <c r="I21" s="192">
        <v>0</v>
      </c>
      <c r="J21" s="192">
        <v>0</v>
      </c>
      <c r="K21" s="192">
        <v>0</v>
      </c>
      <c r="L21" s="18"/>
      <c r="M21" s="29"/>
      <c r="N21" s="29"/>
      <c r="O21" s="29"/>
      <c r="Q21" s="286"/>
      <c r="R21" s="286"/>
      <c r="S21" s="286"/>
    </row>
    <row r="22" spans="1:19" ht="18.75">
      <c r="A22" s="14">
        <v>7</v>
      </c>
      <c r="B22" s="12" t="s">
        <v>22</v>
      </c>
      <c r="C22" s="195">
        <v>0</v>
      </c>
      <c r="D22" s="196">
        <v>0</v>
      </c>
      <c r="E22" s="197">
        <v>0</v>
      </c>
      <c r="F22" s="197">
        <v>0</v>
      </c>
      <c r="G22" s="197">
        <v>0</v>
      </c>
      <c r="H22" s="187">
        <f t="shared" si="1"/>
        <v>0</v>
      </c>
      <c r="I22" s="192">
        <v>0</v>
      </c>
      <c r="J22" s="192">
        <v>0</v>
      </c>
      <c r="K22" s="192">
        <v>0</v>
      </c>
      <c r="L22" s="18"/>
      <c r="M22" s="29"/>
      <c r="N22" s="29"/>
      <c r="O22" s="29"/>
      <c r="Q22" s="286"/>
      <c r="R22" s="286"/>
      <c r="S22" s="286"/>
    </row>
    <row r="23" spans="1:19" ht="18.75">
      <c r="A23" s="14">
        <v>8</v>
      </c>
      <c r="B23" s="12" t="s">
        <v>516</v>
      </c>
      <c r="C23" s="195">
        <v>0</v>
      </c>
      <c r="D23" s="196">
        <v>0</v>
      </c>
      <c r="E23" s="197">
        <v>0</v>
      </c>
      <c r="F23" s="197">
        <v>0</v>
      </c>
      <c r="G23" s="197">
        <v>0</v>
      </c>
      <c r="H23" s="187">
        <f t="shared" si="1"/>
        <v>0</v>
      </c>
      <c r="I23" s="192">
        <v>0</v>
      </c>
      <c r="J23" s="192">
        <v>0</v>
      </c>
      <c r="K23" s="192">
        <v>0</v>
      </c>
      <c r="L23" s="20"/>
      <c r="M23" s="29"/>
      <c r="N23" s="29"/>
      <c r="O23" s="29"/>
      <c r="Q23" s="286"/>
      <c r="R23" s="286"/>
      <c r="S23" s="286"/>
    </row>
    <row r="24" spans="1:19" ht="15.75" customHeight="1">
      <c r="A24" s="568" t="s">
        <v>24</v>
      </c>
      <c r="B24" s="569"/>
      <c r="C24" s="186">
        <f>SUM(C16:C23)</f>
        <v>2500</v>
      </c>
      <c r="D24" s="186">
        <f t="shared" ref="D24:K24" si="2">SUM(D16:D23)</f>
        <v>2485</v>
      </c>
      <c r="E24" s="186">
        <f t="shared" si="2"/>
        <v>2500</v>
      </c>
      <c r="F24" s="186">
        <f t="shared" si="2"/>
        <v>0</v>
      </c>
      <c r="G24" s="186">
        <f t="shared" si="2"/>
        <v>2500</v>
      </c>
      <c r="H24" s="186">
        <f t="shared" si="2"/>
        <v>2500</v>
      </c>
      <c r="I24" s="186">
        <f t="shared" si="2"/>
        <v>0</v>
      </c>
      <c r="J24" s="186">
        <f t="shared" si="2"/>
        <v>0</v>
      </c>
      <c r="K24" s="186">
        <f t="shared" si="2"/>
        <v>0</v>
      </c>
      <c r="L24" s="20"/>
      <c r="M24" s="29"/>
      <c r="N24" s="29"/>
      <c r="O24" s="29"/>
      <c r="Q24" s="286"/>
      <c r="R24" s="286"/>
      <c r="S24" s="286"/>
    </row>
    <row r="25" spans="1:19" ht="18.75">
      <c r="A25" s="13">
        <v>1</v>
      </c>
      <c r="B25" s="12" t="s">
        <v>25</v>
      </c>
      <c r="C25" s="191">
        <v>0</v>
      </c>
      <c r="D25" s="191">
        <v>0</v>
      </c>
      <c r="E25" s="191">
        <v>0</v>
      </c>
      <c r="F25" s="191">
        <v>0</v>
      </c>
      <c r="G25" s="191">
        <v>0</v>
      </c>
      <c r="H25" s="187">
        <f>SUM(F25:G25)</f>
        <v>0</v>
      </c>
      <c r="I25" s="192">
        <v>0</v>
      </c>
      <c r="J25" s="192">
        <v>0</v>
      </c>
      <c r="K25" s="192">
        <v>0</v>
      </c>
      <c r="L25" s="20"/>
      <c r="M25" s="29"/>
      <c r="N25" s="29"/>
      <c r="O25" s="29"/>
    </row>
    <row r="26" spans="1:19" ht="18.75">
      <c r="A26" s="13">
        <v>2</v>
      </c>
      <c r="B26" s="12" t="s">
        <v>26</v>
      </c>
      <c r="C26" s="191">
        <v>2000</v>
      </c>
      <c r="D26" s="191">
        <v>1200</v>
      </c>
      <c r="E26" s="191">
        <v>1198</v>
      </c>
      <c r="F26" s="191">
        <v>0</v>
      </c>
      <c r="G26" s="191">
        <v>2500</v>
      </c>
      <c r="H26" s="187">
        <f>SUM(F26:G26)</f>
        <v>2500</v>
      </c>
      <c r="I26" s="192">
        <v>0</v>
      </c>
      <c r="J26" s="192">
        <v>0</v>
      </c>
      <c r="K26" s="192">
        <v>0</v>
      </c>
      <c r="L26" s="20"/>
      <c r="M26" s="29"/>
      <c r="N26" s="29"/>
      <c r="O26" s="29"/>
    </row>
    <row r="27" spans="1:19" ht="18.75">
      <c r="A27" s="13">
        <v>3</v>
      </c>
      <c r="B27" s="12" t="s">
        <v>27</v>
      </c>
      <c r="C27" s="191">
        <v>0</v>
      </c>
      <c r="D27" s="191">
        <v>0</v>
      </c>
      <c r="E27" s="191">
        <v>0</v>
      </c>
      <c r="F27" s="191">
        <v>0</v>
      </c>
      <c r="G27" s="191">
        <v>0</v>
      </c>
      <c r="H27" s="187">
        <f>SUM(F27:G27)</f>
        <v>0</v>
      </c>
      <c r="I27" s="192">
        <v>0</v>
      </c>
      <c r="J27" s="192">
        <v>0</v>
      </c>
      <c r="K27" s="192">
        <v>0</v>
      </c>
      <c r="L27" s="20"/>
      <c r="M27" s="29"/>
      <c r="N27" s="29"/>
      <c r="O27" s="29"/>
    </row>
    <row r="28" spans="1:19" ht="18.75">
      <c r="A28" s="13">
        <v>4</v>
      </c>
      <c r="B28" s="12" t="s">
        <v>28</v>
      </c>
      <c r="C28" s="191">
        <v>0</v>
      </c>
      <c r="D28" s="191">
        <v>1100</v>
      </c>
      <c r="E28" s="191">
        <v>0</v>
      </c>
      <c r="F28" s="191">
        <v>0</v>
      </c>
      <c r="G28" s="191">
        <v>0</v>
      </c>
      <c r="H28" s="187">
        <f>SUM(F28:G28)</f>
        <v>0</v>
      </c>
      <c r="I28" s="192">
        <v>0</v>
      </c>
      <c r="J28" s="192">
        <v>0</v>
      </c>
      <c r="K28" s="192">
        <v>0</v>
      </c>
      <c r="L28" s="20"/>
      <c r="M28" s="29"/>
      <c r="N28" s="29"/>
      <c r="O28" s="29"/>
    </row>
    <row r="29" spans="1:19" ht="18.75">
      <c r="A29" s="13">
        <v>5</v>
      </c>
      <c r="B29" s="12" t="s">
        <v>29</v>
      </c>
      <c r="C29" s="191">
        <v>3300</v>
      </c>
      <c r="D29" s="191">
        <v>3300</v>
      </c>
      <c r="E29" s="191">
        <v>3300</v>
      </c>
      <c r="F29" s="191">
        <v>0</v>
      </c>
      <c r="G29" s="191">
        <v>3300</v>
      </c>
      <c r="H29" s="187">
        <f>SUM(F29:G29)</f>
        <v>3300</v>
      </c>
      <c r="I29" s="192">
        <v>0</v>
      </c>
      <c r="J29" s="192">
        <v>0</v>
      </c>
      <c r="K29" s="192">
        <v>0</v>
      </c>
      <c r="L29" s="20"/>
      <c r="M29" s="29"/>
      <c r="N29" s="29"/>
      <c r="O29" s="29"/>
    </row>
    <row r="30" spans="1:19" s="174" customFormat="1" ht="18.75">
      <c r="A30" s="13">
        <v>6</v>
      </c>
      <c r="B30" s="12" t="s">
        <v>351</v>
      </c>
      <c r="C30" s="191"/>
      <c r="D30" s="191"/>
      <c r="E30" s="191"/>
      <c r="F30" s="191"/>
      <c r="G30" s="191"/>
      <c r="H30" s="187"/>
      <c r="I30" s="192"/>
      <c r="J30" s="192"/>
      <c r="K30" s="192"/>
      <c r="L30" s="20"/>
      <c r="M30" s="29"/>
      <c r="N30" s="29"/>
      <c r="O30" s="29"/>
    </row>
    <row r="31" spans="1:19" ht="18.75">
      <c r="A31" s="3"/>
      <c r="B31" s="15" t="s">
        <v>393</v>
      </c>
      <c r="C31" s="186">
        <f>SUM(C25:C30)</f>
        <v>5300</v>
      </c>
      <c r="D31" s="186">
        <f t="shared" ref="D31:I31" si="3">SUM(D25:D30)</f>
        <v>5600</v>
      </c>
      <c r="E31" s="186">
        <f t="shared" si="3"/>
        <v>4498</v>
      </c>
      <c r="F31" s="186">
        <f t="shared" si="3"/>
        <v>0</v>
      </c>
      <c r="G31" s="186">
        <f t="shared" si="3"/>
        <v>5800</v>
      </c>
      <c r="H31" s="186">
        <f t="shared" si="3"/>
        <v>5800</v>
      </c>
      <c r="I31" s="186">
        <f t="shared" si="3"/>
        <v>0</v>
      </c>
      <c r="J31" s="186">
        <f t="shared" ref="J31:K31" si="4">SUM(J25:J30)</f>
        <v>0</v>
      </c>
      <c r="K31" s="186">
        <f t="shared" si="4"/>
        <v>0</v>
      </c>
      <c r="L31" s="20"/>
      <c r="M31" s="29"/>
      <c r="N31" s="29"/>
      <c r="O31" s="29"/>
    </row>
    <row r="32" spans="1:19" ht="18.75">
      <c r="A32" s="3"/>
      <c r="B32" s="15" t="s">
        <v>30</v>
      </c>
      <c r="C32" s="186">
        <f>SUM(C31,C24)</f>
        <v>7800</v>
      </c>
      <c r="D32" s="186">
        <f t="shared" ref="D32:I32" si="5">SUM(D31,D24)</f>
        <v>8085</v>
      </c>
      <c r="E32" s="186">
        <f t="shared" si="5"/>
        <v>6998</v>
      </c>
      <c r="F32" s="186">
        <f t="shared" si="5"/>
        <v>0</v>
      </c>
      <c r="G32" s="186">
        <f t="shared" si="5"/>
        <v>8300</v>
      </c>
      <c r="H32" s="186">
        <f>SUM(H31,H24)</f>
        <v>8300</v>
      </c>
      <c r="I32" s="188">
        <f t="shared" si="5"/>
        <v>0</v>
      </c>
      <c r="J32" s="188">
        <f t="shared" ref="J32:K32" si="6">SUM(J31,J24)</f>
        <v>0</v>
      </c>
      <c r="K32" s="188">
        <f t="shared" si="6"/>
        <v>0</v>
      </c>
      <c r="L32" s="20"/>
      <c r="M32" s="29"/>
      <c r="N32" s="29"/>
      <c r="O32" s="29"/>
    </row>
    <row r="33" spans="1:15" ht="19.5" thickBot="1">
      <c r="A33" s="4"/>
      <c r="B33" s="16" t="s">
        <v>31</v>
      </c>
      <c r="C33" s="189">
        <f>SUM(C14,C32)</f>
        <v>9827800</v>
      </c>
      <c r="D33" s="189">
        <f t="shared" ref="D33:I33" si="7">SUM(D14,D32)</f>
        <v>8521688</v>
      </c>
      <c r="E33" s="189">
        <f t="shared" si="7"/>
        <v>7241911</v>
      </c>
      <c r="F33" s="189">
        <f t="shared" si="7"/>
        <v>2643267</v>
      </c>
      <c r="G33" s="189">
        <f t="shared" si="7"/>
        <v>6713637</v>
      </c>
      <c r="H33" s="189">
        <f>SUM(H14,H32)</f>
        <v>9356904</v>
      </c>
      <c r="I33" s="190">
        <f t="shared" si="7"/>
        <v>3407270</v>
      </c>
      <c r="J33" s="190">
        <f t="shared" ref="J33:K33" si="8">SUM(J14,J32)</f>
        <v>6407270</v>
      </c>
      <c r="K33" s="190">
        <f t="shared" si="8"/>
        <v>10407270</v>
      </c>
      <c r="L33" s="20"/>
      <c r="M33" s="29"/>
      <c r="N33" s="29"/>
      <c r="O33" s="29"/>
    </row>
    <row r="34" spans="1:15" ht="29.25" thickTop="1" thickBot="1">
      <c r="A34" s="526" t="s">
        <v>74</v>
      </c>
      <c r="B34" s="526"/>
      <c r="C34" s="526"/>
      <c r="D34" s="526"/>
      <c r="E34" s="526"/>
      <c r="F34" s="526"/>
      <c r="G34" s="526"/>
      <c r="H34" s="526"/>
      <c r="I34" s="526"/>
      <c r="J34" s="20"/>
      <c r="K34" s="20"/>
      <c r="L34" s="20"/>
      <c r="M34" s="29"/>
      <c r="N34" s="29"/>
      <c r="O34" s="29"/>
    </row>
    <row r="35" spans="1:15" ht="19.5" thickTop="1">
      <c r="A35" s="535" t="s">
        <v>7</v>
      </c>
      <c r="B35" s="537" t="s">
        <v>8</v>
      </c>
      <c r="C35" s="539" t="s">
        <v>32</v>
      </c>
      <c r="D35" s="539"/>
      <c r="E35" s="539"/>
      <c r="F35" s="539"/>
      <c r="G35" s="539"/>
      <c r="H35" s="539"/>
      <c r="I35" s="506"/>
      <c r="J35" s="506" t="s">
        <v>419</v>
      </c>
      <c r="K35" s="504" t="s">
        <v>420</v>
      </c>
      <c r="L35" s="20"/>
      <c r="M35" s="29"/>
      <c r="N35" s="29"/>
      <c r="O35" s="29"/>
    </row>
    <row r="36" spans="1:15" ht="30" customHeight="1">
      <c r="A36" s="536"/>
      <c r="B36" s="538"/>
      <c r="C36" s="24" t="str">
        <f>CONCATENATE((MID(Master!C4,1,4)-4),"-",(MID(Master!C4,6,2)-4))</f>
        <v>2018-19</v>
      </c>
      <c r="D36" s="24" t="str">
        <f>CONCATENATE((MID(Master!C4,1,4)-3),"-",(MID(Master!C4,6,2)-3))</f>
        <v>2019-20</v>
      </c>
      <c r="E36" s="540" t="str">
        <f>CONCATENATE((MID(Master!C4,1,4)-2),"-",(MID(Master!C4,6,2)-2))</f>
        <v>2020-21</v>
      </c>
      <c r="F36" s="541"/>
      <c r="G36" s="542"/>
      <c r="H36" s="352" t="str">
        <f>CONCATENATE((MID(Master!C4,1,4)-1),"-",(MID(Master!C4,6,2)-1))</f>
        <v>2021-22</v>
      </c>
      <c r="I36" s="543" t="s">
        <v>423</v>
      </c>
      <c r="J36" s="507"/>
      <c r="K36" s="505"/>
      <c r="L36" s="20"/>
      <c r="M36" s="29"/>
      <c r="N36" s="29"/>
      <c r="O36" s="29"/>
    </row>
    <row r="37" spans="1:15" ht="31.5" customHeight="1">
      <c r="A37" s="536"/>
      <c r="B37" s="538"/>
      <c r="C37" s="10" t="str">
        <f>CONCATENATE("vizSy ",(MID(C36,3,2))," ls ekpZ ",(MID(C36,3,2)+1)," rd")</f>
        <v>vizSy 18 ls ekpZ 19 rd</v>
      </c>
      <c r="D37" s="10" t="str">
        <f>CONCATENATE("vizSy ",(MID(D36,3,2))," ls ekpZ ",(MID(D36,3,2)+1)," rd")</f>
        <v>vizSy 19 ls ekpZ 20 rd</v>
      </c>
      <c r="E37" s="10" t="str">
        <f>CONCATENATE("vizSy ",(MID(E36,3,2))," ls tqykbZZ ",(MID(E36,3,2))," rd")</f>
        <v>vizSy 20 ls tqykbZZ 20 rd</v>
      </c>
      <c r="F37" s="10" t="str">
        <f>CONCATENATE("vxLr ",(MID(E36,3,2))," ls ekpZ ",(MID(E36,3,2)+1)," rd")</f>
        <v>vxLr 20 ls ekpZ 21 rd</v>
      </c>
      <c r="G37" s="10" t="str">
        <f>CONCATENATE("vizSy ",(MID(E36,3,2))," ls ekpZ ",(MID(E36,3,2)+1)," rd")</f>
        <v>vizSy 20 ls ekpZ 21 rd</v>
      </c>
      <c r="H37" s="372" t="str">
        <f>CONCATENATE("vizSy ",(MID(H36,3,2))," ls tqykbZ ",(MID(H36,3,2))," rd")</f>
        <v>vizSy 21 ls tqykbZ 21 rd</v>
      </c>
      <c r="I37" s="544"/>
      <c r="J37" s="507"/>
      <c r="K37" s="505"/>
      <c r="L37" s="20"/>
      <c r="M37" s="29"/>
      <c r="N37" s="29"/>
      <c r="O37" s="29"/>
    </row>
    <row r="38" spans="1:15">
      <c r="A38" s="180">
        <v>1</v>
      </c>
      <c r="B38" s="181">
        <v>2</v>
      </c>
      <c r="C38" s="181">
        <v>3</v>
      </c>
      <c r="D38" s="181">
        <v>4</v>
      </c>
      <c r="E38" s="181">
        <v>5</v>
      </c>
      <c r="F38" s="181">
        <v>6</v>
      </c>
      <c r="G38" s="181">
        <v>7</v>
      </c>
      <c r="H38" s="181">
        <v>8</v>
      </c>
      <c r="I38" s="181">
        <v>9</v>
      </c>
      <c r="J38" s="181">
        <v>10</v>
      </c>
      <c r="K38" s="181">
        <v>11</v>
      </c>
      <c r="L38" s="20"/>
      <c r="M38" s="29"/>
      <c r="N38" s="29"/>
      <c r="O38" s="29"/>
    </row>
    <row r="39" spans="1:15" ht="18.75">
      <c r="A39" s="13">
        <v>1</v>
      </c>
      <c r="B39" s="12" t="s">
        <v>33</v>
      </c>
      <c r="C39" s="191">
        <v>3380</v>
      </c>
      <c r="D39" s="191">
        <v>2505</v>
      </c>
      <c r="E39" s="191">
        <v>0</v>
      </c>
      <c r="F39" s="191">
        <f>1660+75</f>
        <v>1735</v>
      </c>
      <c r="G39" s="183">
        <f>SUM(E39:F39)</f>
        <v>1735</v>
      </c>
      <c r="H39" s="191">
        <v>1600</v>
      </c>
      <c r="I39" s="351">
        <v>8000</v>
      </c>
      <c r="J39" s="192">
        <v>2100</v>
      </c>
      <c r="K39" s="192">
        <v>9000</v>
      </c>
      <c r="L39" s="20"/>
      <c r="M39" s="29"/>
      <c r="N39" s="29"/>
      <c r="O39" s="29"/>
    </row>
    <row r="40" spans="1:15" ht="18.75">
      <c r="A40" s="13">
        <v>2</v>
      </c>
      <c r="B40" s="12" t="s">
        <v>34</v>
      </c>
      <c r="C40" s="191">
        <v>0</v>
      </c>
      <c r="D40" s="191">
        <v>0</v>
      </c>
      <c r="E40" s="191">
        <v>0</v>
      </c>
      <c r="F40" s="191">
        <v>0</v>
      </c>
      <c r="G40" s="183">
        <f>SUM(E40:F40)</f>
        <v>0</v>
      </c>
      <c r="H40" s="191">
        <v>0</v>
      </c>
      <c r="I40" s="351"/>
      <c r="J40" s="192">
        <v>0</v>
      </c>
      <c r="K40" s="192">
        <v>0</v>
      </c>
      <c r="L40" s="20"/>
      <c r="M40" s="29"/>
      <c r="N40" s="29"/>
      <c r="O40" s="29"/>
    </row>
    <row r="41" spans="1:15" ht="18.75">
      <c r="A41" s="13">
        <v>3</v>
      </c>
      <c r="B41" s="12" t="s">
        <v>35</v>
      </c>
      <c r="C41" s="191">
        <v>0</v>
      </c>
      <c r="D41" s="191">
        <v>0</v>
      </c>
      <c r="E41" s="191">
        <v>0</v>
      </c>
      <c r="F41" s="191">
        <v>0</v>
      </c>
      <c r="G41" s="183">
        <f>SUM(E41:F41)</f>
        <v>0</v>
      </c>
      <c r="H41" s="191">
        <v>0</v>
      </c>
      <c r="I41" s="351"/>
      <c r="J41" s="192">
        <v>0</v>
      </c>
      <c r="K41" s="192">
        <v>0</v>
      </c>
      <c r="L41" s="20"/>
      <c r="M41" s="29"/>
      <c r="N41" s="29"/>
      <c r="O41" s="29"/>
    </row>
    <row r="42" spans="1:15" ht="18.75">
      <c r="A42" s="13">
        <v>4</v>
      </c>
      <c r="B42" s="12" t="s">
        <v>36</v>
      </c>
      <c r="C42" s="191">
        <v>0</v>
      </c>
      <c r="D42" s="191">
        <v>0</v>
      </c>
      <c r="E42" s="191">
        <v>0</v>
      </c>
      <c r="F42" s="191">
        <v>0</v>
      </c>
      <c r="G42" s="183">
        <f>SUM(E42:F42)</f>
        <v>0</v>
      </c>
      <c r="H42" s="191">
        <v>0</v>
      </c>
      <c r="I42" s="351"/>
      <c r="J42" s="192">
        <v>0</v>
      </c>
      <c r="K42" s="192">
        <v>0</v>
      </c>
      <c r="L42" s="20"/>
      <c r="M42" s="29"/>
      <c r="N42" s="29"/>
      <c r="O42" s="29"/>
    </row>
    <row r="43" spans="1:15" ht="18.75">
      <c r="A43" s="13">
        <v>5</v>
      </c>
      <c r="B43" s="12" t="s">
        <v>37</v>
      </c>
      <c r="C43" s="191">
        <v>0</v>
      </c>
      <c r="D43" s="191">
        <v>0</v>
      </c>
      <c r="E43" s="191">
        <v>0</v>
      </c>
      <c r="F43" s="191">
        <v>0</v>
      </c>
      <c r="G43" s="183">
        <f>SUM(E43:F43)</f>
        <v>0</v>
      </c>
      <c r="H43" s="191">
        <v>0</v>
      </c>
      <c r="I43" s="351"/>
      <c r="J43" s="192">
        <v>0</v>
      </c>
      <c r="K43" s="192">
        <v>0</v>
      </c>
      <c r="L43" s="20"/>
      <c r="M43" s="29"/>
      <c r="N43" s="29"/>
      <c r="O43" s="29"/>
    </row>
    <row r="44" spans="1:15" ht="19.5" thickBot="1">
      <c r="A44" s="5"/>
      <c r="B44" s="17" t="s">
        <v>38</v>
      </c>
      <c r="C44" s="189">
        <f t="shared" ref="C44:K44" si="9">SUM(C39:C43)</f>
        <v>3380</v>
      </c>
      <c r="D44" s="189">
        <f t="shared" si="9"/>
        <v>2505</v>
      </c>
      <c r="E44" s="189">
        <f t="shared" si="9"/>
        <v>0</v>
      </c>
      <c r="F44" s="189">
        <f t="shared" si="9"/>
        <v>1735</v>
      </c>
      <c r="G44" s="189">
        <f t="shared" si="9"/>
        <v>1735</v>
      </c>
      <c r="H44" s="189">
        <f t="shared" si="9"/>
        <v>1600</v>
      </c>
      <c r="I44" s="189">
        <f t="shared" si="9"/>
        <v>8000</v>
      </c>
      <c r="J44" s="189">
        <f t="shared" si="9"/>
        <v>2100</v>
      </c>
      <c r="K44" s="189">
        <f t="shared" si="9"/>
        <v>9000</v>
      </c>
      <c r="L44" s="20"/>
      <c r="M44" s="29"/>
      <c r="N44" s="29"/>
      <c r="O44" s="29"/>
    </row>
    <row r="45" spans="1:15" ht="5.25" customHeight="1" thickTop="1">
      <c r="A45" s="18"/>
      <c r="B45" s="18"/>
      <c r="C45" s="18"/>
      <c r="D45" s="18"/>
      <c r="E45" s="18"/>
      <c r="F45" s="18"/>
      <c r="G45" s="18"/>
      <c r="H45" s="18"/>
      <c r="I45" s="18"/>
      <c r="J45" s="20"/>
      <c r="K45" s="20"/>
      <c r="L45" s="20"/>
      <c r="M45" s="29"/>
      <c r="N45" s="29"/>
      <c r="O45" s="29"/>
    </row>
    <row r="46" spans="1:15" ht="29.25" thickBot="1">
      <c r="A46" s="526" t="s">
        <v>73</v>
      </c>
      <c r="B46" s="526"/>
      <c r="C46" s="526"/>
      <c r="D46" s="526"/>
      <c r="E46" s="526"/>
      <c r="F46" s="526"/>
      <c r="G46" s="526"/>
      <c r="H46" s="526"/>
      <c r="I46" s="526"/>
      <c r="J46" s="26"/>
      <c r="K46" s="26"/>
      <c r="L46" s="26"/>
      <c r="M46" s="29"/>
      <c r="N46" s="29"/>
      <c r="O46" s="29"/>
    </row>
    <row r="47" spans="1:15" ht="19.5" thickTop="1">
      <c r="A47" s="527" t="s">
        <v>39</v>
      </c>
      <c r="B47" s="529" t="s">
        <v>424</v>
      </c>
      <c r="C47" s="530"/>
      <c r="D47" s="530"/>
      <c r="E47" s="531"/>
      <c r="F47" s="532" t="s">
        <v>425</v>
      </c>
      <c r="G47" s="529" t="s">
        <v>426</v>
      </c>
      <c r="H47" s="530"/>
      <c r="I47" s="530"/>
      <c r="J47" s="531"/>
      <c r="K47" s="504" t="s">
        <v>420</v>
      </c>
      <c r="L47" s="368"/>
      <c r="M47" s="29"/>
      <c r="N47" s="29"/>
      <c r="O47" s="29"/>
    </row>
    <row r="48" spans="1:15" ht="18.75">
      <c r="A48" s="528"/>
      <c r="B48" s="516" t="s">
        <v>335</v>
      </c>
      <c r="C48" s="517"/>
      <c r="D48" s="516" t="s">
        <v>336</v>
      </c>
      <c r="E48" s="517"/>
      <c r="F48" s="508"/>
      <c r="G48" s="516" t="s">
        <v>335</v>
      </c>
      <c r="H48" s="517"/>
      <c r="I48" s="516" t="s">
        <v>336</v>
      </c>
      <c r="J48" s="517"/>
      <c r="K48" s="505"/>
      <c r="L48" s="368"/>
      <c r="M48" s="29"/>
      <c r="N48" s="29"/>
      <c r="O48" s="29"/>
    </row>
    <row r="49" spans="1:109" ht="18.75">
      <c r="A49" s="528"/>
      <c r="B49" s="198" t="s">
        <v>40</v>
      </c>
      <c r="C49" s="198" t="s">
        <v>41</v>
      </c>
      <c r="D49" s="198" t="s">
        <v>252</v>
      </c>
      <c r="E49" s="198" t="s">
        <v>41</v>
      </c>
      <c r="F49" s="508"/>
      <c r="G49" s="198" t="s">
        <v>40</v>
      </c>
      <c r="H49" s="198" t="s">
        <v>41</v>
      </c>
      <c r="I49" s="198" t="s">
        <v>40</v>
      </c>
      <c r="J49" s="198" t="s">
        <v>41</v>
      </c>
      <c r="K49" s="505"/>
      <c r="L49" s="368"/>
      <c r="M49" s="29"/>
      <c r="N49" s="29"/>
      <c r="O49" s="29"/>
    </row>
    <row r="50" spans="1:109" ht="18.75">
      <c r="A50" s="23" t="s">
        <v>42</v>
      </c>
      <c r="B50" s="144">
        <v>36</v>
      </c>
      <c r="C50" s="199">
        <f>B50*10</f>
        <v>360</v>
      </c>
      <c r="D50" s="144">
        <v>2</v>
      </c>
      <c r="E50" s="199">
        <f>D50*5</f>
        <v>10</v>
      </c>
      <c r="F50" s="199">
        <f>SUM(C50,E50)</f>
        <v>370</v>
      </c>
      <c r="G50" s="144">
        <v>102</v>
      </c>
      <c r="H50" s="199">
        <f>G50*10</f>
        <v>1020</v>
      </c>
      <c r="I50" s="144">
        <v>5</v>
      </c>
      <c r="J50" s="199">
        <f>I50*5</f>
        <v>25</v>
      </c>
      <c r="K50" s="203">
        <f>SUM(H50,J50)</f>
        <v>1045</v>
      </c>
      <c r="L50" s="363"/>
      <c r="M50" s="29"/>
      <c r="N50" s="29"/>
      <c r="O50" s="29"/>
    </row>
    <row r="51" spans="1:109" ht="18.75">
      <c r="A51" s="23" t="s">
        <v>43</v>
      </c>
      <c r="B51" s="144">
        <v>48</v>
      </c>
      <c r="C51" s="199">
        <f>B51*10</f>
        <v>480</v>
      </c>
      <c r="D51" s="144">
        <v>13</v>
      </c>
      <c r="E51" s="199">
        <f>D51*5</f>
        <v>65</v>
      </c>
      <c r="F51" s="199">
        <f>SUM(C51,E51)</f>
        <v>545</v>
      </c>
      <c r="G51" s="144">
        <v>11</v>
      </c>
      <c r="H51" s="199">
        <f>G51*10</f>
        <v>110</v>
      </c>
      <c r="I51" s="144">
        <v>16</v>
      </c>
      <c r="J51" s="199">
        <f>I51*5</f>
        <v>80</v>
      </c>
      <c r="K51" s="203">
        <f>SUM(H51,J51)</f>
        <v>190</v>
      </c>
      <c r="L51" s="363"/>
      <c r="M51" s="29"/>
      <c r="N51" s="29"/>
      <c r="O51" s="29"/>
    </row>
    <row r="52" spans="1:109" ht="18.75">
      <c r="A52" s="23" t="s">
        <v>44</v>
      </c>
      <c r="B52" s="144">
        <v>0</v>
      </c>
      <c r="C52" s="199">
        <f>B52*10</f>
        <v>0</v>
      </c>
      <c r="D52" s="144">
        <v>0</v>
      </c>
      <c r="E52" s="199">
        <f>D52*5</f>
        <v>0</v>
      </c>
      <c r="F52" s="199">
        <f>SUM(C52,E52)</f>
        <v>0</v>
      </c>
      <c r="G52" s="144">
        <v>4</v>
      </c>
      <c r="H52" s="199">
        <f>G52*10</f>
        <v>40</v>
      </c>
      <c r="I52" s="144">
        <v>3</v>
      </c>
      <c r="J52" s="199">
        <f>I52*5</f>
        <v>15</v>
      </c>
      <c r="K52" s="203">
        <f>SUM(H52,J52)</f>
        <v>55</v>
      </c>
      <c r="L52" s="363"/>
      <c r="M52" s="29"/>
      <c r="N52" s="29"/>
      <c r="O52" s="29"/>
    </row>
    <row r="53" spans="1:109" ht="18.75">
      <c r="A53" s="23" t="s">
        <v>45</v>
      </c>
      <c r="B53" s="144">
        <v>0</v>
      </c>
      <c r="C53" s="199">
        <f>B53*10</f>
        <v>0</v>
      </c>
      <c r="D53" s="144">
        <v>0</v>
      </c>
      <c r="E53" s="199">
        <f>D53*5</f>
        <v>0</v>
      </c>
      <c r="F53" s="199">
        <f>SUM(C53,E53)</f>
        <v>0</v>
      </c>
      <c r="G53" s="144">
        <v>6</v>
      </c>
      <c r="H53" s="199">
        <f>G53*10</f>
        <v>60</v>
      </c>
      <c r="I53" s="144">
        <v>90</v>
      </c>
      <c r="J53" s="199">
        <f>I53*5</f>
        <v>450</v>
      </c>
      <c r="K53" s="203">
        <f>SUM(H53,J53)</f>
        <v>510</v>
      </c>
      <c r="L53" s="363"/>
      <c r="M53" s="29"/>
      <c r="N53" s="29"/>
      <c r="O53" s="29"/>
    </row>
    <row r="54" spans="1:109" ht="26.25" customHeight="1" thickBot="1">
      <c r="A54" s="22" t="s">
        <v>38</v>
      </c>
      <c r="B54" s="200">
        <f>SUM(B50:B53)</f>
        <v>84</v>
      </c>
      <c r="C54" s="200">
        <f>SUM(C50:C53)</f>
        <v>840</v>
      </c>
      <c r="D54" s="200">
        <f t="shared" ref="D54:K54" si="10">SUM(D50:D53)</f>
        <v>15</v>
      </c>
      <c r="E54" s="200">
        <f t="shared" si="10"/>
        <v>75</v>
      </c>
      <c r="F54" s="201">
        <f t="shared" si="10"/>
        <v>915</v>
      </c>
      <c r="G54" s="200">
        <f t="shared" si="10"/>
        <v>123</v>
      </c>
      <c r="H54" s="200">
        <f t="shared" si="10"/>
        <v>1230</v>
      </c>
      <c r="I54" s="200">
        <f t="shared" si="10"/>
        <v>114</v>
      </c>
      <c r="J54" s="200">
        <f t="shared" si="10"/>
        <v>570</v>
      </c>
      <c r="K54" s="202">
        <f t="shared" si="10"/>
        <v>1800</v>
      </c>
      <c r="L54" s="369"/>
      <c r="M54" s="29"/>
      <c r="N54" s="29"/>
      <c r="O54" s="29"/>
    </row>
    <row r="55" spans="1:109" ht="7.5" customHeight="1" thickTop="1">
      <c r="A55" s="20"/>
      <c r="B55" s="20"/>
      <c r="C55" s="20"/>
      <c r="D55" s="20"/>
      <c r="E55" s="20"/>
      <c r="F55" s="20"/>
      <c r="G55" s="20"/>
      <c r="H55" s="20"/>
      <c r="I55" s="20"/>
      <c r="J55" s="20"/>
      <c r="K55" s="20"/>
      <c r="L55" s="20"/>
      <c r="M55" s="29"/>
      <c r="N55" s="29"/>
      <c r="O55" s="29"/>
    </row>
    <row r="56" spans="1:109" ht="23.25">
      <c r="A56" s="518" t="s">
        <v>290</v>
      </c>
      <c r="B56" s="518"/>
      <c r="C56" s="518"/>
      <c r="D56" s="518"/>
      <c r="E56" s="518"/>
      <c r="F56" s="518"/>
      <c r="G56" s="518"/>
      <c r="H56" s="518"/>
      <c r="I56" s="518"/>
      <c r="J56" s="518"/>
      <c r="K56" s="518"/>
      <c r="L56" s="350"/>
      <c r="M56" s="29"/>
      <c r="N56" s="29"/>
      <c r="O56" s="29"/>
    </row>
    <row r="57" spans="1:109" ht="3.75" customHeight="1" thickBot="1">
      <c r="A57" s="20"/>
      <c r="B57" s="21"/>
      <c r="C57" s="25"/>
      <c r="D57" s="25"/>
      <c r="E57" s="20"/>
      <c r="F57" s="20"/>
      <c r="G57" s="20"/>
      <c r="H57" s="20"/>
      <c r="I57" s="20"/>
      <c r="J57" s="20"/>
      <c r="K57" s="20"/>
      <c r="L57" s="20"/>
      <c r="M57" s="29"/>
      <c r="N57" s="29"/>
      <c r="O57" s="29"/>
    </row>
    <row r="58" spans="1:109" ht="18" customHeight="1" thickTop="1">
      <c r="A58" s="533" t="s">
        <v>7</v>
      </c>
      <c r="B58" s="519" t="s">
        <v>46</v>
      </c>
      <c r="C58" s="512" t="s">
        <v>47</v>
      </c>
      <c r="D58" s="512" t="s">
        <v>48</v>
      </c>
      <c r="E58" s="512" t="s">
        <v>49</v>
      </c>
      <c r="F58" s="512" t="s">
        <v>50</v>
      </c>
      <c r="G58" s="512" t="s">
        <v>340</v>
      </c>
      <c r="H58" s="512" t="s">
        <v>52</v>
      </c>
      <c r="I58" s="512" t="s">
        <v>53</v>
      </c>
      <c r="J58" s="512" t="s">
        <v>339</v>
      </c>
      <c r="K58" s="514" t="s">
        <v>338</v>
      </c>
      <c r="L58" s="370"/>
      <c r="M58" s="29"/>
      <c r="N58" s="29"/>
      <c r="O58" s="29"/>
      <c r="AF58" s="571" t="s">
        <v>7</v>
      </c>
      <c r="AG58" s="562" t="s">
        <v>58</v>
      </c>
      <c r="AH58" s="563"/>
      <c r="AI58" s="563"/>
      <c r="AJ58" s="563"/>
      <c r="AK58" s="563"/>
      <c r="AL58" s="563"/>
      <c r="AM58" s="563"/>
      <c r="AN58" s="564"/>
      <c r="AO58" s="124"/>
      <c r="AP58" s="124"/>
      <c r="AQ58" s="124"/>
      <c r="AR58" s="124"/>
      <c r="AS58" s="565" t="s">
        <v>7</v>
      </c>
      <c r="AT58" s="562" t="s">
        <v>62</v>
      </c>
      <c r="AU58" s="563"/>
      <c r="AV58" s="563"/>
      <c r="AW58" s="563"/>
      <c r="AX58" s="563"/>
      <c r="AY58" s="563"/>
      <c r="AZ58" s="563"/>
      <c r="BA58" s="564"/>
      <c r="BB58" s="124"/>
      <c r="BC58" s="124"/>
      <c r="BD58" s="124"/>
      <c r="BE58" s="124"/>
      <c r="BF58" s="565" t="s">
        <v>7</v>
      </c>
      <c r="BG58" s="562" t="s">
        <v>255</v>
      </c>
      <c r="BH58" s="563"/>
      <c r="BI58" s="563"/>
      <c r="BJ58" s="563"/>
      <c r="BK58" s="563"/>
      <c r="BL58" s="563"/>
      <c r="BM58" s="563"/>
      <c r="BN58" s="564"/>
      <c r="BO58" s="124"/>
      <c r="BP58" s="124"/>
      <c r="BQ58" s="124"/>
      <c r="BR58" s="124"/>
      <c r="BS58" s="565" t="s">
        <v>7</v>
      </c>
      <c r="BT58" s="561" t="s">
        <v>256</v>
      </c>
      <c r="BU58" s="561"/>
      <c r="BV58" s="561"/>
      <c r="BW58" s="561"/>
      <c r="BX58" s="561"/>
      <c r="BY58" s="561"/>
      <c r="BZ58" s="561"/>
      <c r="CA58" s="561"/>
      <c r="CB58" s="125"/>
      <c r="CC58" s="124"/>
      <c r="CD58" s="124"/>
      <c r="CE58" s="124"/>
      <c r="CF58" s="565" t="s">
        <v>7</v>
      </c>
      <c r="CG58" s="561" t="s">
        <v>258</v>
      </c>
      <c r="CH58" s="561"/>
      <c r="CI58" s="561"/>
      <c r="CJ58" s="561"/>
      <c r="CK58" s="561"/>
      <c r="CL58" s="561"/>
      <c r="CM58" s="561"/>
      <c r="CN58" s="561"/>
      <c r="CO58" s="125"/>
      <c r="CP58" s="124"/>
      <c r="CQ58" s="124"/>
      <c r="CR58" s="124"/>
      <c r="CS58" s="565" t="s">
        <v>7</v>
      </c>
      <c r="CT58" s="561" t="s">
        <v>257</v>
      </c>
      <c r="CU58" s="561"/>
      <c r="CV58" s="561"/>
      <c r="CW58" s="561"/>
      <c r="CX58" s="561"/>
      <c r="CY58" s="561"/>
      <c r="CZ58" s="561"/>
      <c r="DA58" s="561"/>
      <c r="DB58" s="125"/>
      <c r="DC58" s="125"/>
      <c r="DD58" s="126"/>
      <c r="DE58" s="126"/>
    </row>
    <row r="59" spans="1:109" ht="19.5" customHeight="1">
      <c r="A59" s="534"/>
      <c r="B59" s="520"/>
      <c r="C59" s="513"/>
      <c r="D59" s="513"/>
      <c r="E59" s="513"/>
      <c r="F59" s="513"/>
      <c r="G59" s="513"/>
      <c r="H59" s="513"/>
      <c r="I59" s="513"/>
      <c r="J59" s="513"/>
      <c r="K59" s="515"/>
      <c r="L59" s="370"/>
      <c r="M59" s="29"/>
      <c r="N59" s="29"/>
      <c r="O59" s="29"/>
      <c r="AF59" s="572"/>
      <c r="AG59" s="127" t="s">
        <v>46</v>
      </c>
      <c r="AH59" s="128" t="s">
        <v>47</v>
      </c>
      <c r="AI59" s="128" t="s">
        <v>253</v>
      </c>
      <c r="AJ59" s="128" t="s">
        <v>49</v>
      </c>
      <c r="AK59" s="128" t="s">
        <v>50</v>
      </c>
      <c r="AL59" s="128" t="s">
        <v>51</v>
      </c>
      <c r="AM59" s="128" t="s">
        <v>52</v>
      </c>
      <c r="AN59" s="128" t="s">
        <v>53</v>
      </c>
      <c r="AO59" s="128" t="s">
        <v>138</v>
      </c>
      <c r="AP59" s="128"/>
      <c r="AQ59" s="128"/>
      <c r="AR59" s="128"/>
      <c r="AS59" s="565"/>
      <c r="AT59" s="127" t="s">
        <v>46</v>
      </c>
      <c r="AU59" s="128" t="s">
        <v>47</v>
      </c>
      <c r="AV59" s="128" t="s">
        <v>253</v>
      </c>
      <c r="AW59" s="128" t="s">
        <v>49</v>
      </c>
      <c r="AX59" s="128" t="s">
        <v>50</v>
      </c>
      <c r="AY59" s="128" t="s">
        <v>51</v>
      </c>
      <c r="AZ59" s="128" t="s">
        <v>52</v>
      </c>
      <c r="BA59" s="128" t="s">
        <v>53</v>
      </c>
      <c r="BB59" s="128" t="s">
        <v>138</v>
      </c>
      <c r="BC59" s="128"/>
      <c r="BD59" s="128"/>
      <c r="BE59" s="128"/>
      <c r="BF59" s="565"/>
      <c r="BG59" s="127" t="s">
        <v>46</v>
      </c>
      <c r="BH59" s="128" t="s">
        <v>47</v>
      </c>
      <c r="BI59" s="128" t="s">
        <v>253</v>
      </c>
      <c r="BJ59" s="128" t="s">
        <v>49</v>
      </c>
      <c r="BK59" s="128" t="s">
        <v>50</v>
      </c>
      <c r="BL59" s="129" t="s">
        <v>254</v>
      </c>
      <c r="BM59" s="128" t="s">
        <v>52</v>
      </c>
      <c r="BN59" s="128" t="s">
        <v>53</v>
      </c>
      <c r="BO59" s="128" t="s">
        <v>138</v>
      </c>
      <c r="BP59" s="128"/>
      <c r="BQ59" s="128"/>
      <c r="BR59" s="128"/>
      <c r="BS59" s="565"/>
      <c r="BT59" s="127" t="s">
        <v>46</v>
      </c>
      <c r="BU59" s="128" t="s">
        <v>47</v>
      </c>
      <c r="BV59" s="128" t="s">
        <v>253</v>
      </c>
      <c r="BW59" s="128" t="s">
        <v>49</v>
      </c>
      <c r="BX59" s="128" t="s">
        <v>50</v>
      </c>
      <c r="BY59" s="129" t="s">
        <v>254</v>
      </c>
      <c r="BZ59" s="128" t="s">
        <v>52</v>
      </c>
      <c r="CA59" s="128" t="s">
        <v>53</v>
      </c>
      <c r="CB59" s="128" t="s">
        <v>138</v>
      </c>
      <c r="CC59" s="128"/>
      <c r="CD59" s="128"/>
      <c r="CE59" s="128"/>
      <c r="CF59" s="565"/>
      <c r="CG59" s="127" t="s">
        <v>46</v>
      </c>
      <c r="CH59" s="128" t="s">
        <v>47</v>
      </c>
      <c r="CI59" s="128" t="s">
        <v>253</v>
      </c>
      <c r="CJ59" s="128" t="s">
        <v>49</v>
      </c>
      <c r="CK59" s="128" t="s">
        <v>50</v>
      </c>
      <c r="CL59" s="129" t="s">
        <v>254</v>
      </c>
      <c r="CM59" s="128" t="s">
        <v>52</v>
      </c>
      <c r="CN59" s="128" t="s">
        <v>53</v>
      </c>
      <c r="CO59" s="128" t="s">
        <v>138</v>
      </c>
      <c r="CP59" s="128"/>
      <c r="CQ59" s="128"/>
      <c r="CR59" s="128"/>
      <c r="CS59" s="565"/>
      <c r="CT59" s="127" t="s">
        <v>46</v>
      </c>
      <c r="CU59" s="128" t="s">
        <v>47</v>
      </c>
      <c r="CV59" s="128" t="s">
        <v>253</v>
      </c>
      <c r="CW59" s="128" t="s">
        <v>49</v>
      </c>
      <c r="CX59" s="128" t="s">
        <v>50</v>
      </c>
      <c r="CY59" s="129" t="s">
        <v>254</v>
      </c>
      <c r="CZ59" s="128" t="s">
        <v>52</v>
      </c>
      <c r="DA59" s="128" t="s">
        <v>53</v>
      </c>
      <c r="DB59" s="128" t="s">
        <v>138</v>
      </c>
      <c r="DC59" s="128"/>
      <c r="DD59" s="126"/>
      <c r="DE59" s="126"/>
    </row>
    <row r="60" spans="1:109" ht="18.75">
      <c r="A60" s="13">
        <v>1</v>
      </c>
      <c r="B60" s="212" t="s">
        <v>398</v>
      </c>
      <c r="C60" s="215" t="s">
        <v>54</v>
      </c>
      <c r="D60" s="207">
        <v>16</v>
      </c>
      <c r="E60" s="208">
        <v>71300</v>
      </c>
      <c r="F60" s="208" t="s">
        <v>55</v>
      </c>
      <c r="G60" s="209">
        <v>478909</v>
      </c>
      <c r="H60" s="208" t="s">
        <v>60</v>
      </c>
      <c r="I60" s="208" t="s">
        <v>57</v>
      </c>
      <c r="J60" s="208" t="s">
        <v>57</v>
      </c>
      <c r="K60" s="211" t="s">
        <v>58</v>
      </c>
      <c r="L60" s="371"/>
      <c r="M60" s="29"/>
      <c r="N60" s="29"/>
      <c r="O60" s="29"/>
      <c r="AC60" t="str">
        <f>MID(F60,5,4)</f>
        <v>1995</v>
      </c>
      <c r="AD60">
        <f>IF(D60&lt;=0,1,0)*(IF(K60="SANVIDA",0,1))</f>
        <v>0</v>
      </c>
      <c r="AE60">
        <f>IF(AND(AQ60=""),"",IF(AQ60=0,"",AQ60))</f>
        <v>1</v>
      </c>
      <c r="AF60" s="72">
        <v>1</v>
      </c>
      <c r="AG60" s="130" t="str">
        <f t="shared" ref="AG60:AI60" si="11">IF($K60="GAZETTED - REGULAR",B60,0)</f>
        <v>Jherh m"kk ikfy;k</v>
      </c>
      <c r="AH60" s="134" t="str">
        <f t="shared" si="11"/>
        <v>PRINCIPAL</v>
      </c>
      <c r="AI60" s="134">
        <f t="shared" si="11"/>
        <v>16</v>
      </c>
      <c r="AJ60" s="134">
        <f t="shared" ref="AJ60:AP60" si="12">IF($K60="GAZETTED - REGULAR",E60,0)</f>
        <v>71300</v>
      </c>
      <c r="AK60" s="134" t="str">
        <f t="shared" si="12"/>
        <v>RJAJ199506021728</v>
      </c>
      <c r="AL60" s="134">
        <f t="shared" si="12"/>
        <v>478909</v>
      </c>
      <c r="AM60" s="134" t="str">
        <f t="shared" si="12"/>
        <v>FEMALE</v>
      </c>
      <c r="AN60" s="134" t="str">
        <f t="shared" si="12"/>
        <v>NO</v>
      </c>
      <c r="AO60" s="134" t="str">
        <f t="shared" si="12"/>
        <v>NO</v>
      </c>
      <c r="AP60" s="134" t="str">
        <f t="shared" si="12"/>
        <v>GAZETTED - REGULAR</v>
      </c>
      <c r="AQ60" s="134">
        <f t="shared" ref="AQ60:AQ91" si="13">IF(AND(K60=""),"",IF(K60=AG$58,1,0))</f>
        <v>1</v>
      </c>
      <c r="AR60" t="str">
        <f>IF(AND(BD60=""),"",IF(BD60=0,"",BD60))</f>
        <v/>
      </c>
      <c r="AS60" s="72">
        <v>1</v>
      </c>
      <c r="AT60" s="130">
        <f t="shared" ref="AT60:BC60" si="14">IF($K60="NON GAZETTED - REGULAR",B60,0)</f>
        <v>0</v>
      </c>
      <c r="AU60" s="131">
        <f t="shared" si="14"/>
        <v>0</v>
      </c>
      <c r="AV60" s="131">
        <f t="shared" si="14"/>
        <v>0</v>
      </c>
      <c r="AW60" s="131">
        <f t="shared" si="14"/>
        <v>0</v>
      </c>
      <c r="AX60" s="131">
        <f t="shared" si="14"/>
        <v>0</v>
      </c>
      <c r="AY60" s="131">
        <f t="shared" si="14"/>
        <v>0</v>
      </c>
      <c r="AZ60" s="131">
        <f t="shared" si="14"/>
        <v>0</v>
      </c>
      <c r="BA60" s="131">
        <f t="shared" si="14"/>
        <v>0</v>
      </c>
      <c r="BB60" s="131">
        <f t="shared" si="14"/>
        <v>0</v>
      </c>
      <c r="BC60" s="131">
        <f t="shared" si="14"/>
        <v>0</v>
      </c>
      <c r="BD60" s="134">
        <f t="shared" ref="BD60:BD91" si="15">IF(AND(K60=""),"",IF(K60=AT$58,1,0))</f>
        <v>0</v>
      </c>
      <c r="BE60" t="str">
        <f>IF(AND(BQ60=""),"",IF(BQ60=0,"",BQ60))</f>
        <v/>
      </c>
      <c r="BF60" s="72">
        <v>1</v>
      </c>
      <c r="BG60" s="130">
        <f t="shared" ref="BG60:BP60" si="16">IF($K60="GAZETTED - FIX PAY",B60,0)</f>
        <v>0</v>
      </c>
      <c r="BH60" s="134">
        <f t="shared" si="16"/>
        <v>0</v>
      </c>
      <c r="BI60" s="134">
        <f t="shared" si="16"/>
        <v>0</v>
      </c>
      <c r="BJ60" s="134">
        <f t="shared" si="16"/>
        <v>0</v>
      </c>
      <c r="BK60" s="134">
        <f t="shared" si="16"/>
        <v>0</v>
      </c>
      <c r="BL60" s="134">
        <f t="shared" si="16"/>
        <v>0</v>
      </c>
      <c r="BM60" s="134">
        <f t="shared" si="16"/>
        <v>0</v>
      </c>
      <c r="BN60" s="134">
        <f t="shared" si="16"/>
        <v>0</v>
      </c>
      <c r="BO60" s="134">
        <f t="shared" si="16"/>
        <v>0</v>
      </c>
      <c r="BP60" s="134">
        <f t="shared" si="16"/>
        <v>0</v>
      </c>
      <c r="BQ60" s="134">
        <f t="shared" ref="BQ60:BQ91" si="17">IF(AND(K60=""),"",IF(K60=BG$58,1,0))</f>
        <v>0</v>
      </c>
      <c r="BR60" t="str">
        <f>IF(AND(CD60=""),"",IF(CD60=0,"",CD60))</f>
        <v/>
      </c>
      <c r="BS60" s="72">
        <v>1</v>
      </c>
      <c r="BT60" s="130">
        <f t="shared" ref="BT60:CC60" si="18">IF($K60="NON GAZETTED - FIX PAY",B60,0)</f>
        <v>0</v>
      </c>
      <c r="BU60" s="134">
        <f t="shared" si="18"/>
        <v>0</v>
      </c>
      <c r="BV60" s="134">
        <f t="shared" si="18"/>
        <v>0</v>
      </c>
      <c r="BW60" s="134">
        <f t="shared" si="18"/>
        <v>0</v>
      </c>
      <c r="BX60" s="134">
        <f t="shared" si="18"/>
        <v>0</v>
      </c>
      <c r="BY60" s="134">
        <f t="shared" si="18"/>
        <v>0</v>
      </c>
      <c r="BZ60" s="134">
        <f t="shared" si="18"/>
        <v>0</v>
      </c>
      <c r="CA60" s="134">
        <f t="shared" si="18"/>
        <v>0</v>
      </c>
      <c r="CB60" s="134">
        <f t="shared" si="18"/>
        <v>0</v>
      </c>
      <c r="CC60" s="134">
        <f t="shared" si="18"/>
        <v>0</v>
      </c>
      <c r="CD60" s="134">
        <f t="shared" ref="CD60:CD91" si="19">IF(AND(K60=""),"",IF(K60=BT$58,1,0))</f>
        <v>0</v>
      </c>
      <c r="CE60" t="str">
        <f>IF(AND(CQ60=""),"",IF(CQ60=0,"",CQ60))</f>
        <v/>
      </c>
      <c r="CF60" s="72">
        <v>1</v>
      </c>
      <c r="CG60" s="130">
        <f t="shared" ref="CG60:CP60" si="20">IF($K60="GAZETTED - SANVIDA",B60,0)</f>
        <v>0</v>
      </c>
      <c r="CH60" s="134">
        <f t="shared" si="20"/>
        <v>0</v>
      </c>
      <c r="CI60" s="134">
        <f t="shared" si="20"/>
        <v>0</v>
      </c>
      <c r="CJ60" s="134">
        <f t="shared" si="20"/>
        <v>0</v>
      </c>
      <c r="CK60" s="134">
        <f t="shared" si="20"/>
        <v>0</v>
      </c>
      <c r="CL60" s="134">
        <f t="shared" si="20"/>
        <v>0</v>
      </c>
      <c r="CM60" s="134">
        <f t="shared" si="20"/>
        <v>0</v>
      </c>
      <c r="CN60" s="134">
        <f t="shared" si="20"/>
        <v>0</v>
      </c>
      <c r="CO60" s="134">
        <f t="shared" si="20"/>
        <v>0</v>
      </c>
      <c r="CP60" s="134">
        <f t="shared" si="20"/>
        <v>0</v>
      </c>
      <c r="CQ60" s="134">
        <f t="shared" ref="CQ60:CQ91" si="21">IF(AND(K60=""),"",IF(K60=CG$58,1,0))</f>
        <v>0</v>
      </c>
      <c r="CR60" t="str">
        <f>IF(AND(DD60=""),"",IF(DD60=0,"",DD60))</f>
        <v/>
      </c>
      <c r="CS60" s="72">
        <v>1</v>
      </c>
      <c r="CT60" s="130">
        <f t="shared" ref="CT60:DC60" si="22">IF($K60="NON GAZETTED - SANVIDA",B60,0)</f>
        <v>0</v>
      </c>
      <c r="CU60" s="134">
        <f t="shared" si="22"/>
        <v>0</v>
      </c>
      <c r="CV60" s="134">
        <f t="shared" si="22"/>
        <v>0</v>
      </c>
      <c r="CW60" s="134">
        <f t="shared" si="22"/>
        <v>0</v>
      </c>
      <c r="CX60" s="134">
        <f t="shared" si="22"/>
        <v>0</v>
      </c>
      <c r="CY60" s="134">
        <f t="shared" si="22"/>
        <v>0</v>
      </c>
      <c r="CZ60" s="134">
        <f t="shared" si="22"/>
        <v>0</v>
      </c>
      <c r="DA60" s="134">
        <f t="shared" si="22"/>
        <v>0</v>
      </c>
      <c r="DB60" s="134">
        <f t="shared" si="22"/>
        <v>0</v>
      </c>
      <c r="DC60" s="134">
        <f t="shared" si="22"/>
        <v>0</v>
      </c>
      <c r="DD60" s="134">
        <f t="shared" ref="DD60:DD91" si="23">IF(AND(K60=""),"",IF(K60=CT$58,1,0))</f>
        <v>0</v>
      </c>
      <c r="DE60" s="132"/>
    </row>
    <row r="61" spans="1:109" ht="18.75">
      <c r="A61" s="13">
        <v>2</v>
      </c>
      <c r="B61" s="212" t="s">
        <v>399</v>
      </c>
      <c r="C61" s="215" t="s">
        <v>61</v>
      </c>
      <c r="D61" s="207">
        <v>11</v>
      </c>
      <c r="E61" s="208">
        <v>45600</v>
      </c>
      <c r="F61" s="208" t="s">
        <v>55</v>
      </c>
      <c r="G61" s="209">
        <v>110041926330</v>
      </c>
      <c r="H61" s="208" t="s">
        <v>56</v>
      </c>
      <c r="I61" s="208" t="s">
        <v>57</v>
      </c>
      <c r="J61" s="208" t="s">
        <v>57</v>
      </c>
      <c r="K61" s="211" t="s">
        <v>62</v>
      </c>
      <c r="L61" s="371"/>
      <c r="M61" s="29"/>
      <c r="N61" s="29"/>
      <c r="O61" s="29"/>
      <c r="AC61" t="str">
        <f t="shared" ref="AC61:AC110" si="24">MID(F61,5,4)</f>
        <v>1995</v>
      </c>
      <c r="AD61">
        <f t="shared" ref="AD61:AD108" si="25">IF(D61&lt;=0,1,0)*(IF(K61="SANVIDA",0,1))</f>
        <v>0</v>
      </c>
      <c r="AE61" t="str">
        <f>IF(AND(AQ61=""),"",IF(AQ61=0,"",1+(MAX(AE$60:AE60))))</f>
        <v/>
      </c>
      <c r="AF61" s="133">
        <v>2</v>
      </c>
      <c r="AG61" s="130">
        <f t="shared" ref="AG61:AG109" si="26">IF($K61="GAZETTED - REGULAR",B61,0)</f>
        <v>0</v>
      </c>
      <c r="AH61" s="134">
        <f t="shared" ref="AH61:AH109" si="27">IF($K61="GAZETTED - REGULAR",C61,0)</f>
        <v>0</v>
      </c>
      <c r="AI61" s="134">
        <f t="shared" ref="AI61:AI109" si="28">IF($K61="GAZETTED - REGULAR",D61,0)</f>
        <v>0</v>
      </c>
      <c r="AJ61" s="134">
        <f t="shared" ref="AJ61:AJ109" si="29">IF($K61="GAZETTED - REGULAR",E61,0)</f>
        <v>0</v>
      </c>
      <c r="AK61" s="134">
        <f t="shared" ref="AK61:AK109" si="30">IF($K61="GAZETTED - REGULAR",F61,0)</f>
        <v>0</v>
      </c>
      <c r="AL61" s="134">
        <f t="shared" ref="AL61:AL109" si="31">IF($K61="GAZETTED - REGULAR",G61,0)</f>
        <v>0</v>
      </c>
      <c r="AM61" s="134">
        <f t="shared" ref="AM61:AM109" si="32">IF($K61="GAZETTED - REGULAR",H61,0)</f>
        <v>0</v>
      </c>
      <c r="AN61" s="134">
        <f t="shared" ref="AN61:AN109" si="33">IF($K61="GAZETTED - REGULAR",I61,0)</f>
        <v>0</v>
      </c>
      <c r="AO61" s="134">
        <f t="shared" ref="AO61:AO109" si="34">IF($K61="GAZETTED - REGULAR",J61,0)</f>
        <v>0</v>
      </c>
      <c r="AP61" s="134">
        <f t="shared" ref="AP61:AP109" si="35">IF($K61="GAZETTED - REGULAR",K61,0)</f>
        <v>0</v>
      </c>
      <c r="AQ61" s="134">
        <f t="shared" si="13"/>
        <v>0</v>
      </c>
      <c r="AR61">
        <f>IF(AND(BD61=""),"",IF(BD61=0,"",1+(MAX(AR$60:AR60))))</f>
        <v>1</v>
      </c>
      <c r="AS61" s="133">
        <v>2</v>
      </c>
      <c r="AT61" s="130" t="str">
        <f t="shared" ref="AT61:BB61" si="36">IF($K61="NON GAZETTED - REGULAR",B61,0)</f>
        <v>Jh ;ksxsUnz</v>
      </c>
      <c r="AU61" s="131" t="str">
        <f t="shared" si="36"/>
        <v>TEACHER-II</v>
      </c>
      <c r="AV61" s="131">
        <f t="shared" si="36"/>
        <v>11</v>
      </c>
      <c r="AW61" s="131">
        <f t="shared" si="36"/>
        <v>45600</v>
      </c>
      <c r="AX61" s="131" t="str">
        <f t="shared" si="36"/>
        <v>RJAJ199506021728</v>
      </c>
      <c r="AY61" s="131">
        <f t="shared" si="36"/>
        <v>110041926330</v>
      </c>
      <c r="AZ61" s="131" t="str">
        <f t="shared" si="36"/>
        <v>MALE</v>
      </c>
      <c r="BA61" s="131" t="str">
        <f t="shared" si="36"/>
        <v>NO</v>
      </c>
      <c r="BB61" s="131" t="str">
        <f t="shared" si="36"/>
        <v>NO</v>
      </c>
      <c r="BC61" s="131" t="str">
        <f t="shared" ref="BC61:BC109" si="37">IF($K61="NON GAZETTED - REGULAR",K61,0)</f>
        <v>NON GAZETTED - REGULAR</v>
      </c>
      <c r="BD61" s="134">
        <f t="shared" si="15"/>
        <v>1</v>
      </c>
      <c r="BE61" t="str">
        <f>IF(AND(BQ61=""),"",IF(BQ61=0,"",1+(MAX(BE$60:BE60))))</f>
        <v/>
      </c>
      <c r="BF61" s="133">
        <v>2</v>
      </c>
      <c r="BG61" s="130">
        <f t="shared" ref="BG61:BG92" si="38">IF($K61="GAZETTED - FIX PAY",B61,0)</f>
        <v>0</v>
      </c>
      <c r="BH61" s="134">
        <f t="shared" ref="BH61:BH92" si="39">IF($K61="GAZETTED - FIX PAY",C61,0)</f>
        <v>0</v>
      </c>
      <c r="BI61" s="134">
        <f t="shared" ref="BI61:BI92" si="40">IF($K61="GAZETTED - FIX PAY",D61,0)</f>
        <v>0</v>
      </c>
      <c r="BJ61" s="134">
        <f t="shared" ref="BJ61:BJ92" si="41">IF($K61="GAZETTED - FIX PAY",E61,0)</f>
        <v>0</v>
      </c>
      <c r="BK61" s="134">
        <f t="shared" ref="BK61:BK92" si="42">IF($K61="GAZETTED - FIX PAY",F61,0)</f>
        <v>0</v>
      </c>
      <c r="BL61" s="134">
        <f t="shared" ref="BL61:BL92" si="43">IF($K61="GAZETTED - FIX PAY",G61,0)</f>
        <v>0</v>
      </c>
      <c r="BM61" s="134">
        <f t="shared" ref="BM61:BM92" si="44">IF($K61="GAZETTED - FIX PAY",H61,0)</f>
        <v>0</v>
      </c>
      <c r="BN61" s="134">
        <f t="shared" ref="BN61:BN92" si="45">IF($K61="GAZETTED - FIX PAY",I61,0)</f>
        <v>0</v>
      </c>
      <c r="BO61" s="134">
        <f t="shared" ref="BO61:BO92" si="46">IF($K61="GAZETTED - FIX PAY",J61,0)</f>
        <v>0</v>
      </c>
      <c r="BP61" s="134">
        <f t="shared" ref="BP61:BP109" si="47">IF($K61="GAZETTED - FIX PAY",K61,0)</f>
        <v>0</v>
      </c>
      <c r="BQ61" s="134">
        <f t="shared" si="17"/>
        <v>0</v>
      </c>
      <c r="BR61" t="str">
        <f>IF(AND(CD61=""),"",IF(CD61=0,"",1+(MAX(BR$60:BR60))))</f>
        <v/>
      </c>
      <c r="BS61" s="133">
        <v>2</v>
      </c>
      <c r="BT61" s="130">
        <f t="shared" ref="BT61:BT92" si="48">IF($K61="NON GAZETTED - FIX PAY",B61,0)</f>
        <v>0</v>
      </c>
      <c r="BU61" s="134">
        <f t="shared" ref="BU61:BU92" si="49">IF($K61="NON GAZETTED - FIX PAY",C61,0)</f>
        <v>0</v>
      </c>
      <c r="BV61" s="134">
        <f t="shared" ref="BV61:BV92" si="50">IF($K61="NON GAZETTED - FIX PAY",D61,0)</f>
        <v>0</v>
      </c>
      <c r="BW61" s="134">
        <f t="shared" ref="BW61:BW92" si="51">IF($K61="NON GAZETTED - FIX PAY",E61,0)</f>
        <v>0</v>
      </c>
      <c r="BX61" s="134">
        <f t="shared" ref="BX61:BX92" si="52">IF($K61="NON GAZETTED - FIX PAY",F61,0)</f>
        <v>0</v>
      </c>
      <c r="BY61" s="134">
        <f t="shared" ref="BY61:BY92" si="53">IF($K61="NON GAZETTED - FIX PAY",G61,0)</f>
        <v>0</v>
      </c>
      <c r="BZ61" s="134">
        <f t="shared" ref="BZ61:BZ92" si="54">IF($K61="NON GAZETTED - FIX PAY",H61,0)</f>
        <v>0</v>
      </c>
      <c r="CA61" s="134">
        <f t="shared" ref="CA61:CA92" si="55">IF($K61="NON GAZETTED - FIX PAY",I61,0)</f>
        <v>0</v>
      </c>
      <c r="CB61" s="134">
        <f t="shared" ref="CB61:CB92" si="56">IF($K61="NON GAZETTED - FIX PAY",J61,0)</f>
        <v>0</v>
      </c>
      <c r="CC61" s="134">
        <f t="shared" ref="CC61:CC109" si="57">IF($K61="NON GAZETTED - FIX PAY",K61,0)</f>
        <v>0</v>
      </c>
      <c r="CD61" s="134">
        <f t="shared" si="19"/>
        <v>0</v>
      </c>
      <c r="CE61" t="str">
        <f>IF(AND(CQ61=""),"",IF(CQ61=0,"",1+(MAX(CE$60:CE60))))</f>
        <v/>
      </c>
      <c r="CF61" s="133">
        <v>2</v>
      </c>
      <c r="CG61" s="130">
        <f t="shared" ref="CG61:CG109" si="58">IF($K61="GAZETTED - SANVIDA",B61,0)</f>
        <v>0</v>
      </c>
      <c r="CH61" s="134">
        <f t="shared" ref="CH61:CH109" si="59">IF($K61="GAZETTED - SANVIDA",C61,0)</f>
        <v>0</v>
      </c>
      <c r="CI61" s="134">
        <f t="shared" ref="CI61:CI109" si="60">IF($K61="GAZETTED - SANVIDA",D61,0)</f>
        <v>0</v>
      </c>
      <c r="CJ61" s="134">
        <f t="shared" ref="CJ61:CJ109" si="61">IF($K61="GAZETTED - SANVIDA",E61,0)</f>
        <v>0</v>
      </c>
      <c r="CK61" s="134">
        <f t="shared" ref="CK61:CK109" si="62">IF($K61="GAZETTED - SANVIDA",F61,0)</f>
        <v>0</v>
      </c>
      <c r="CL61" s="134">
        <f t="shared" ref="CL61:CL109" si="63">IF($K61="GAZETTED - SANVIDA",G61,0)</f>
        <v>0</v>
      </c>
      <c r="CM61" s="134">
        <f t="shared" ref="CM61:CM109" si="64">IF($K61="GAZETTED - SANVIDA",H61,0)</f>
        <v>0</v>
      </c>
      <c r="CN61" s="134">
        <f t="shared" ref="CN61:CN109" si="65">IF($K61="GAZETTED - SANVIDA",I61,0)</f>
        <v>0</v>
      </c>
      <c r="CO61" s="134">
        <f t="shared" ref="CO61:CO109" si="66">IF($K61="GAZETTED - SANVIDA",J61,0)</f>
        <v>0</v>
      </c>
      <c r="CP61" s="134">
        <f t="shared" ref="CP61:CP109" si="67">IF($K61="GAZETTED - SANVIDA",K61,0)</f>
        <v>0</v>
      </c>
      <c r="CQ61" s="134">
        <f t="shared" si="21"/>
        <v>0</v>
      </c>
      <c r="CR61" t="str">
        <f>IF(AND(DD61=""),"",IF(DD61=0,"",1+(MAX(CR$60:CR60))))</f>
        <v/>
      </c>
      <c r="CS61" s="133">
        <v>2</v>
      </c>
      <c r="CT61" s="130">
        <f t="shared" ref="CT61:CT110" si="68">IF($K61="NON GAZETTED - SANVIDA",B61,0)</f>
        <v>0</v>
      </c>
      <c r="CU61" s="134">
        <f t="shared" ref="CU61:CU110" si="69">IF($K61="NON GAZETTED - SANVIDA",C61,0)</f>
        <v>0</v>
      </c>
      <c r="CV61" s="134">
        <f t="shared" ref="CV61:CV110" si="70">IF($K61="NON GAZETTED - SANVIDA",D61,0)</f>
        <v>0</v>
      </c>
      <c r="CW61" s="134">
        <f t="shared" ref="CW61:CW110" si="71">IF($K61="NON GAZETTED - SANVIDA",E61,0)</f>
        <v>0</v>
      </c>
      <c r="CX61" s="134">
        <f t="shared" ref="CX61:CX110" si="72">IF($K61="NON GAZETTED - SANVIDA",F61,0)</f>
        <v>0</v>
      </c>
      <c r="CY61" s="134">
        <f t="shared" ref="CY61:CY110" si="73">IF($K61="NON GAZETTED - SANVIDA",G61,0)</f>
        <v>0</v>
      </c>
      <c r="CZ61" s="134">
        <f t="shared" ref="CZ61:CZ110" si="74">IF($K61="NON GAZETTED - SANVIDA",H61,0)</f>
        <v>0</v>
      </c>
      <c r="DA61" s="134">
        <f t="shared" ref="DA61:DA110" si="75">IF($K61="NON GAZETTED - SANVIDA",I61,0)</f>
        <v>0</v>
      </c>
      <c r="DB61" s="134">
        <f t="shared" ref="DB61:DB110" si="76">IF($K61="NON GAZETTED - SANVIDA",J61,0)</f>
        <v>0</v>
      </c>
      <c r="DC61" s="134">
        <f t="shared" ref="DC61:DC110" si="77">IF($K61="NON GAZETTED - SANVIDA",K61,0)</f>
        <v>0</v>
      </c>
      <c r="DD61" s="134">
        <f t="shared" si="23"/>
        <v>0</v>
      </c>
      <c r="DE61" s="132"/>
    </row>
    <row r="62" spans="1:109" ht="18.75">
      <c r="A62" s="13">
        <v>3</v>
      </c>
      <c r="B62" s="212" t="s">
        <v>400</v>
      </c>
      <c r="C62" s="215" t="s">
        <v>61</v>
      </c>
      <c r="D62" s="207">
        <v>11</v>
      </c>
      <c r="E62" s="208">
        <v>53900</v>
      </c>
      <c r="F62" s="208" t="s">
        <v>55</v>
      </c>
      <c r="G62" s="209">
        <v>690644</v>
      </c>
      <c r="H62" s="208" t="s">
        <v>56</v>
      </c>
      <c r="I62" s="208" t="s">
        <v>57</v>
      </c>
      <c r="J62" s="208" t="s">
        <v>57</v>
      </c>
      <c r="K62" s="211" t="s">
        <v>62</v>
      </c>
      <c r="L62" s="371"/>
      <c r="M62" s="29"/>
      <c r="N62" s="29"/>
      <c r="O62" s="29"/>
      <c r="AC62" t="str">
        <f t="shared" si="24"/>
        <v>1995</v>
      </c>
      <c r="AD62">
        <f t="shared" si="25"/>
        <v>0</v>
      </c>
      <c r="AE62" t="str">
        <f>IF(AND(AQ62=""),"",IF(AQ62=0,"",1+(MAX(AE$60:AE61))))</f>
        <v/>
      </c>
      <c r="AF62" s="72">
        <v>3</v>
      </c>
      <c r="AG62" s="130">
        <f t="shared" si="26"/>
        <v>0</v>
      </c>
      <c r="AH62" s="134">
        <f t="shared" si="27"/>
        <v>0</v>
      </c>
      <c r="AI62" s="134">
        <f t="shared" si="28"/>
        <v>0</v>
      </c>
      <c r="AJ62" s="134">
        <f t="shared" si="29"/>
        <v>0</v>
      </c>
      <c r="AK62" s="134">
        <f t="shared" si="30"/>
        <v>0</v>
      </c>
      <c r="AL62" s="134">
        <f t="shared" si="31"/>
        <v>0</v>
      </c>
      <c r="AM62" s="134">
        <f t="shared" si="32"/>
        <v>0</v>
      </c>
      <c r="AN62" s="134">
        <f t="shared" si="33"/>
        <v>0</v>
      </c>
      <c r="AO62" s="134">
        <f>IF($K62="GAZETTED - REGULAR",J62,0)</f>
        <v>0</v>
      </c>
      <c r="AP62" s="134">
        <f t="shared" si="35"/>
        <v>0</v>
      </c>
      <c r="AQ62" s="134">
        <f t="shared" si="13"/>
        <v>0</v>
      </c>
      <c r="AR62">
        <f>IF(AND(BD62=""),"",IF(BD62=0,"",1+(MAX(AR$60:AR61))))</f>
        <v>2</v>
      </c>
      <c r="AS62" s="133">
        <v>3</v>
      </c>
      <c r="AT62" s="130" t="str">
        <f t="shared" ref="AT62:AT109" si="78">IF($K62="NON GAZETTED - REGULAR",B62,0)</f>
        <v>Jh lqjs'k pUn flaxkfM+;k</v>
      </c>
      <c r="AU62" s="131" t="str">
        <f t="shared" ref="AU62:AU109" si="79">IF($K62="NON GAZETTED - REGULAR",C62,0)</f>
        <v>TEACHER-II</v>
      </c>
      <c r="AV62" s="131">
        <f t="shared" ref="AV62:AV109" si="80">IF($K62="NON GAZETTED - REGULAR",D62,0)</f>
        <v>11</v>
      </c>
      <c r="AW62" s="131">
        <f t="shared" ref="AW62:AW109" si="81">IF($K62="NON GAZETTED - REGULAR",E62,0)</f>
        <v>53900</v>
      </c>
      <c r="AX62" s="131" t="str">
        <f t="shared" ref="AX62:AX109" si="82">IF($K62="NON GAZETTED - REGULAR",F62,0)</f>
        <v>RJAJ199506021728</v>
      </c>
      <c r="AY62" s="131">
        <f t="shared" ref="AY62:AY109" si="83">IF($K62="NON GAZETTED - REGULAR",G62,0)</f>
        <v>690644</v>
      </c>
      <c r="AZ62" s="131" t="str">
        <f t="shared" ref="AZ62:AZ109" si="84">IF($K62="NON GAZETTED - REGULAR",H62,0)</f>
        <v>MALE</v>
      </c>
      <c r="BA62" s="131" t="str">
        <f t="shared" ref="BA62:BA109" si="85">IF($K62="NON GAZETTED - REGULAR",I62,0)</f>
        <v>NO</v>
      </c>
      <c r="BB62" s="131" t="str">
        <f t="shared" ref="BB62:BB109" si="86">IF($K62="NON GAZETTED - REGULAR",J62,0)</f>
        <v>NO</v>
      </c>
      <c r="BC62" s="131" t="str">
        <f t="shared" si="37"/>
        <v>NON GAZETTED - REGULAR</v>
      </c>
      <c r="BD62" s="134">
        <f t="shared" si="15"/>
        <v>1</v>
      </c>
      <c r="BE62" t="str">
        <f>IF(AND(BQ62=""),"",IF(BQ62=0,"",1+(MAX(BE$60:BE61))))</f>
        <v/>
      </c>
      <c r="BF62" s="72">
        <v>3</v>
      </c>
      <c r="BG62" s="130">
        <f t="shared" si="38"/>
        <v>0</v>
      </c>
      <c r="BH62" s="134">
        <f t="shared" si="39"/>
        <v>0</v>
      </c>
      <c r="BI62" s="134">
        <f t="shared" si="40"/>
        <v>0</v>
      </c>
      <c r="BJ62" s="134">
        <f t="shared" si="41"/>
        <v>0</v>
      </c>
      <c r="BK62" s="134">
        <f t="shared" si="42"/>
        <v>0</v>
      </c>
      <c r="BL62" s="134">
        <f t="shared" si="43"/>
        <v>0</v>
      </c>
      <c r="BM62" s="134">
        <f t="shared" si="44"/>
        <v>0</v>
      </c>
      <c r="BN62" s="134">
        <f t="shared" si="45"/>
        <v>0</v>
      </c>
      <c r="BO62" s="134">
        <f t="shared" si="46"/>
        <v>0</v>
      </c>
      <c r="BP62" s="134">
        <f t="shared" si="47"/>
        <v>0</v>
      </c>
      <c r="BQ62" s="134">
        <f t="shared" si="17"/>
        <v>0</v>
      </c>
      <c r="BR62" t="str">
        <f>IF(AND(CD62=""),"",IF(CD62=0,"",1+(MAX(BR$60:BR61))))</f>
        <v/>
      </c>
      <c r="BS62" s="133">
        <v>3</v>
      </c>
      <c r="BT62" s="130">
        <f t="shared" si="48"/>
        <v>0</v>
      </c>
      <c r="BU62" s="134">
        <f t="shared" si="49"/>
        <v>0</v>
      </c>
      <c r="BV62" s="134">
        <f t="shared" si="50"/>
        <v>0</v>
      </c>
      <c r="BW62" s="134">
        <f t="shared" si="51"/>
        <v>0</v>
      </c>
      <c r="BX62" s="134">
        <f t="shared" si="52"/>
        <v>0</v>
      </c>
      <c r="BY62" s="134">
        <f t="shared" si="53"/>
        <v>0</v>
      </c>
      <c r="BZ62" s="134">
        <f t="shared" si="54"/>
        <v>0</v>
      </c>
      <c r="CA62" s="134">
        <f t="shared" si="55"/>
        <v>0</v>
      </c>
      <c r="CB62" s="134">
        <f t="shared" si="56"/>
        <v>0</v>
      </c>
      <c r="CC62" s="134">
        <f t="shared" si="57"/>
        <v>0</v>
      </c>
      <c r="CD62" s="134">
        <f t="shared" si="19"/>
        <v>0</v>
      </c>
      <c r="CE62" t="str">
        <f>IF(AND(CQ62=""),"",IF(CQ62=0,"",1+(MAX(CE$60:CE61))))</f>
        <v/>
      </c>
      <c r="CF62" s="72">
        <v>3</v>
      </c>
      <c r="CG62" s="130">
        <f t="shared" si="58"/>
        <v>0</v>
      </c>
      <c r="CH62" s="134">
        <f t="shared" si="59"/>
        <v>0</v>
      </c>
      <c r="CI62" s="134">
        <f t="shared" si="60"/>
        <v>0</v>
      </c>
      <c r="CJ62" s="134">
        <f t="shared" si="61"/>
        <v>0</v>
      </c>
      <c r="CK62" s="134">
        <f t="shared" si="62"/>
        <v>0</v>
      </c>
      <c r="CL62" s="134">
        <f t="shared" si="63"/>
        <v>0</v>
      </c>
      <c r="CM62" s="134">
        <f t="shared" si="64"/>
        <v>0</v>
      </c>
      <c r="CN62" s="134">
        <f t="shared" si="65"/>
        <v>0</v>
      </c>
      <c r="CO62" s="134">
        <f t="shared" si="66"/>
        <v>0</v>
      </c>
      <c r="CP62" s="134">
        <f t="shared" si="67"/>
        <v>0</v>
      </c>
      <c r="CQ62" s="134">
        <f t="shared" si="21"/>
        <v>0</v>
      </c>
      <c r="CR62" t="str">
        <f>IF(AND(DD62=""),"",IF(DD62=0,"",1+(MAX(CR$60:CR61))))</f>
        <v/>
      </c>
      <c r="CS62" s="72">
        <v>3</v>
      </c>
      <c r="CT62" s="130">
        <f t="shared" si="68"/>
        <v>0</v>
      </c>
      <c r="CU62" s="134">
        <f t="shared" si="69"/>
        <v>0</v>
      </c>
      <c r="CV62" s="134">
        <f t="shared" si="70"/>
        <v>0</v>
      </c>
      <c r="CW62" s="134">
        <f t="shared" si="71"/>
        <v>0</v>
      </c>
      <c r="CX62" s="134">
        <f t="shared" si="72"/>
        <v>0</v>
      </c>
      <c r="CY62" s="134">
        <f t="shared" si="73"/>
        <v>0</v>
      </c>
      <c r="CZ62" s="134">
        <f t="shared" si="74"/>
        <v>0</v>
      </c>
      <c r="DA62" s="134">
        <f t="shared" si="75"/>
        <v>0</v>
      </c>
      <c r="DB62" s="134">
        <f t="shared" si="76"/>
        <v>0</v>
      </c>
      <c r="DC62" s="134">
        <f t="shared" si="77"/>
        <v>0</v>
      </c>
      <c r="DD62" s="134">
        <f t="shared" si="23"/>
        <v>0</v>
      </c>
      <c r="DE62" s="132"/>
    </row>
    <row r="63" spans="1:109" ht="18.75">
      <c r="A63" s="13">
        <v>4</v>
      </c>
      <c r="B63" s="212" t="s">
        <v>401</v>
      </c>
      <c r="C63" s="215" t="s">
        <v>61</v>
      </c>
      <c r="D63" s="207">
        <v>11</v>
      </c>
      <c r="E63" s="208">
        <v>45600</v>
      </c>
      <c r="F63" s="208" t="s">
        <v>55</v>
      </c>
      <c r="G63" s="209">
        <v>690644</v>
      </c>
      <c r="H63" s="208" t="s">
        <v>56</v>
      </c>
      <c r="I63" s="208" t="s">
        <v>57</v>
      </c>
      <c r="J63" s="208" t="s">
        <v>57</v>
      </c>
      <c r="K63" s="211" t="s">
        <v>62</v>
      </c>
      <c r="L63" s="371"/>
      <c r="M63" s="29"/>
      <c r="N63" s="29"/>
      <c r="O63" s="29"/>
      <c r="AC63" t="str">
        <f t="shared" si="24"/>
        <v>1995</v>
      </c>
      <c r="AD63">
        <f t="shared" si="25"/>
        <v>0</v>
      </c>
      <c r="AE63" t="str">
        <f>IF(AND(AQ63=""),"",IF(AQ63=0,"",1+(MAX(AE$60:AE62))))</f>
        <v/>
      </c>
      <c r="AF63" s="72">
        <v>4</v>
      </c>
      <c r="AG63" s="130">
        <f t="shared" si="26"/>
        <v>0</v>
      </c>
      <c r="AH63" s="134">
        <f t="shared" si="27"/>
        <v>0</v>
      </c>
      <c r="AI63" s="134">
        <f t="shared" si="28"/>
        <v>0</v>
      </c>
      <c r="AJ63" s="134">
        <f t="shared" si="29"/>
        <v>0</v>
      </c>
      <c r="AK63" s="134">
        <f t="shared" si="30"/>
        <v>0</v>
      </c>
      <c r="AL63" s="134">
        <f t="shared" si="31"/>
        <v>0</v>
      </c>
      <c r="AM63" s="134">
        <f t="shared" si="32"/>
        <v>0</v>
      </c>
      <c r="AN63" s="134">
        <f t="shared" si="33"/>
        <v>0</v>
      </c>
      <c r="AO63" s="134">
        <f t="shared" si="34"/>
        <v>0</v>
      </c>
      <c r="AP63" s="134">
        <f t="shared" si="35"/>
        <v>0</v>
      </c>
      <c r="AQ63" s="134">
        <f t="shared" si="13"/>
        <v>0</v>
      </c>
      <c r="AR63">
        <f>IF(AND(BD63=""),"",IF(BD63=0,"",1+(MAX(AR$60:AR62))))</f>
        <v>3</v>
      </c>
      <c r="AS63" s="133">
        <v>4</v>
      </c>
      <c r="AT63" s="130" t="str">
        <f t="shared" si="78"/>
        <v>Jh jkds'k dqekj 'kekZ</v>
      </c>
      <c r="AU63" s="131" t="str">
        <f t="shared" si="79"/>
        <v>TEACHER-II</v>
      </c>
      <c r="AV63" s="131">
        <f t="shared" si="80"/>
        <v>11</v>
      </c>
      <c r="AW63" s="131">
        <f t="shared" si="81"/>
        <v>45600</v>
      </c>
      <c r="AX63" s="131" t="str">
        <f t="shared" si="82"/>
        <v>RJAJ199506021728</v>
      </c>
      <c r="AY63" s="131">
        <f t="shared" si="83"/>
        <v>690644</v>
      </c>
      <c r="AZ63" s="131" t="str">
        <f t="shared" si="84"/>
        <v>MALE</v>
      </c>
      <c r="BA63" s="131" t="str">
        <f t="shared" si="85"/>
        <v>NO</v>
      </c>
      <c r="BB63" s="131" t="str">
        <f t="shared" si="86"/>
        <v>NO</v>
      </c>
      <c r="BC63" s="131" t="str">
        <f t="shared" si="37"/>
        <v>NON GAZETTED - REGULAR</v>
      </c>
      <c r="BD63" s="134">
        <f t="shared" si="15"/>
        <v>1</v>
      </c>
      <c r="BE63" t="str">
        <f>IF(AND(BQ63=""),"",IF(BQ63=0,"",1+(MAX(BE$60:BE62))))</f>
        <v/>
      </c>
      <c r="BF63" s="72">
        <v>4</v>
      </c>
      <c r="BG63" s="130">
        <f t="shared" si="38"/>
        <v>0</v>
      </c>
      <c r="BH63" s="134">
        <f t="shared" si="39"/>
        <v>0</v>
      </c>
      <c r="BI63" s="134">
        <f t="shared" si="40"/>
        <v>0</v>
      </c>
      <c r="BJ63" s="134">
        <f t="shared" si="41"/>
        <v>0</v>
      </c>
      <c r="BK63" s="134">
        <f t="shared" si="42"/>
        <v>0</v>
      </c>
      <c r="BL63" s="134">
        <f t="shared" si="43"/>
        <v>0</v>
      </c>
      <c r="BM63" s="134">
        <f t="shared" si="44"/>
        <v>0</v>
      </c>
      <c r="BN63" s="134">
        <f t="shared" si="45"/>
        <v>0</v>
      </c>
      <c r="BO63" s="134">
        <f t="shared" si="46"/>
        <v>0</v>
      </c>
      <c r="BP63" s="134">
        <f t="shared" si="47"/>
        <v>0</v>
      </c>
      <c r="BQ63" s="134">
        <f t="shared" si="17"/>
        <v>0</v>
      </c>
      <c r="BR63" t="str">
        <f>IF(AND(CD63=""),"",IF(CD63=0,"",1+(MAX(BR$60:BR62))))</f>
        <v/>
      </c>
      <c r="BS63" s="133">
        <v>4</v>
      </c>
      <c r="BT63" s="130">
        <f t="shared" si="48"/>
        <v>0</v>
      </c>
      <c r="BU63" s="134">
        <f t="shared" si="49"/>
        <v>0</v>
      </c>
      <c r="BV63" s="134">
        <f t="shared" si="50"/>
        <v>0</v>
      </c>
      <c r="BW63" s="134">
        <f t="shared" si="51"/>
        <v>0</v>
      </c>
      <c r="BX63" s="134">
        <f t="shared" si="52"/>
        <v>0</v>
      </c>
      <c r="BY63" s="134">
        <f t="shared" si="53"/>
        <v>0</v>
      </c>
      <c r="BZ63" s="134">
        <f t="shared" si="54"/>
        <v>0</v>
      </c>
      <c r="CA63" s="134">
        <f t="shared" si="55"/>
        <v>0</v>
      </c>
      <c r="CB63" s="134">
        <f t="shared" si="56"/>
        <v>0</v>
      </c>
      <c r="CC63" s="134">
        <f t="shared" si="57"/>
        <v>0</v>
      </c>
      <c r="CD63" s="134">
        <f t="shared" si="19"/>
        <v>0</v>
      </c>
      <c r="CE63" t="str">
        <f>IF(AND(CQ63=""),"",IF(CQ63=0,"",1+(MAX(CE$60:CE62))))</f>
        <v/>
      </c>
      <c r="CF63" s="72">
        <v>4</v>
      </c>
      <c r="CG63" s="130">
        <f t="shared" si="58"/>
        <v>0</v>
      </c>
      <c r="CH63" s="134">
        <f t="shared" si="59"/>
        <v>0</v>
      </c>
      <c r="CI63" s="134">
        <f t="shared" si="60"/>
        <v>0</v>
      </c>
      <c r="CJ63" s="134">
        <f t="shared" si="61"/>
        <v>0</v>
      </c>
      <c r="CK63" s="134">
        <f t="shared" si="62"/>
        <v>0</v>
      </c>
      <c r="CL63" s="134">
        <f t="shared" si="63"/>
        <v>0</v>
      </c>
      <c r="CM63" s="134">
        <f t="shared" si="64"/>
        <v>0</v>
      </c>
      <c r="CN63" s="134">
        <f t="shared" si="65"/>
        <v>0</v>
      </c>
      <c r="CO63" s="134">
        <f t="shared" si="66"/>
        <v>0</v>
      </c>
      <c r="CP63" s="134">
        <f t="shared" si="67"/>
        <v>0</v>
      </c>
      <c r="CQ63" s="134">
        <f t="shared" si="21"/>
        <v>0</v>
      </c>
      <c r="CR63" t="str">
        <f>IF(AND(DD63=""),"",IF(DD63=0,"",1+(MAX(CR$60:CR62))))</f>
        <v/>
      </c>
      <c r="CS63" s="133">
        <v>4</v>
      </c>
      <c r="CT63" s="130">
        <f t="shared" si="68"/>
        <v>0</v>
      </c>
      <c r="CU63" s="134">
        <f t="shared" si="69"/>
        <v>0</v>
      </c>
      <c r="CV63" s="134">
        <f t="shared" si="70"/>
        <v>0</v>
      </c>
      <c r="CW63" s="134">
        <f t="shared" si="71"/>
        <v>0</v>
      </c>
      <c r="CX63" s="134">
        <f t="shared" si="72"/>
        <v>0</v>
      </c>
      <c r="CY63" s="134">
        <f t="shared" si="73"/>
        <v>0</v>
      </c>
      <c r="CZ63" s="134">
        <f t="shared" si="74"/>
        <v>0</v>
      </c>
      <c r="DA63" s="134">
        <f t="shared" si="75"/>
        <v>0</v>
      </c>
      <c r="DB63" s="134">
        <f t="shared" si="76"/>
        <v>0</v>
      </c>
      <c r="DC63" s="134">
        <f t="shared" si="77"/>
        <v>0</v>
      </c>
      <c r="DD63" s="134">
        <f t="shared" si="23"/>
        <v>0</v>
      </c>
      <c r="DE63" s="132"/>
    </row>
    <row r="64" spans="1:109" ht="18.75">
      <c r="A64" s="13">
        <v>5</v>
      </c>
      <c r="B64" s="212" t="s">
        <v>402</v>
      </c>
      <c r="C64" s="215" t="s">
        <v>61</v>
      </c>
      <c r="D64" s="207">
        <v>11</v>
      </c>
      <c r="E64" s="208">
        <v>52300</v>
      </c>
      <c r="F64" s="208" t="s">
        <v>55</v>
      </c>
      <c r="G64" s="209">
        <v>690644</v>
      </c>
      <c r="H64" s="208" t="s">
        <v>56</v>
      </c>
      <c r="I64" s="208" t="s">
        <v>57</v>
      </c>
      <c r="J64" s="208" t="s">
        <v>57</v>
      </c>
      <c r="K64" s="211" t="s">
        <v>62</v>
      </c>
      <c r="L64" s="371"/>
      <c r="M64" s="29"/>
      <c r="N64" s="29"/>
      <c r="O64" s="29"/>
      <c r="AC64" t="str">
        <f t="shared" si="24"/>
        <v>1995</v>
      </c>
      <c r="AD64">
        <f t="shared" si="25"/>
        <v>0</v>
      </c>
      <c r="AE64" t="str">
        <f>IF(AND(AQ64=""),"",IF(AQ64=0,"",1+(MAX(AE$60:AE63))))</f>
        <v/>
      </c>
      <c r="AF64" s="72">
        <v>5</v>
      </c>
      <c r="AG64" s="130">
        <f t="shared" si="26"/>
        <v>0</v>
      </c>
      <c r="AH64" s="134">
        <f t="shared" si="27"/>
        <v>0</v>
      </c>
      <c r="AI64" s="134">
        <f t="shared" si="28"/>
        <v>0</v>
      </c>
      <c r="AJ64" s="134">
        <f t="shared" si="29"/>
        <v>0</v>
      </c>
      <c r="AK64" s="134">
        <f t="shared" si="30"/>
        <v>0</v>
      </c>
      <c r="AL64" s="134">
        <f t="shared" si="31"/>
        <v>0</v>
      </c>
      <c r="AM64" s="134">
        <f t="shared" si="32"/>
        <v>0</v>
      </c>
      <c r="AN64" s="134">
        <f t="shared" si="33"/>
        <v>0</v>
      </c>
      <c r="AO64" s="134">
        <f t="shared" si="34"/>
        <v>0</v>
      </c>
      <c r="AP64" s="134">
        <f t="shared" si="35"/>
        <v>0</v>
      </c>
      <c r="AQ64" s="134">
        <f t="shared" si="13"/>
        <v>0</v>
      </c>
      <c r="AR64">
        <f>IF(AND(BD64=""),"",IF(BD64=0,"",1+(MAX(AR$60:AR63))))</f>
        <v>4</v>
      </c>
      <c r="AS64" s="133">
        <v>5</v>
      </c>
      <c r="AT64" s="130" t="str">
        <f t="shared" si="78"/>
        <v>Jh ghjkyky tkV</v>
      </c>
      <c r="AU64" s="131" t="str">
        <f t="shared" si="79"/>
        <v>TEACHER-II</v>
      </c>
      <c r="AV64" s="131">
        <f t="shared" si="80"/>
        <v>11</v>
      </c>
      <c r="AW64" s="131">
        <f t="shared" si="81"/>
        <v>52300</v>
      </c>
      <c r="AX64" s="131" t="str">
        <f t="shared" si="82"/>
        <v>RJAJ199506021728</v>
      </c>
      <c r="AY64" s="131">
        <f t="shared" si="83"/>
        <v>690644</v>
      </c>
      <c r="AZ64" s="131" t="str">
        <f t="shared" si="84"/>
        <v>MALE</v>
      </c>
      <c r="BA64" s="131" t="str">
        <f t="shared" si="85"/>
        <v>NO</v>
      </c>
      <c r="BB64" s="131" t="str">
        <f t="shared" si="86"/>
        <v>NO</v>
      </c>
      <c r="BC64" s="131" t="str">
        <f t="shared" si="37"/>
        <v>NON GAZETTED - REGULAR</v>
      </c>
      <c r="BD64" s="134">
        <f t="shared" si="15"/>
        <v>1</v>
      </c>
      <c r="BE64" t="str">
        <f>IF(AND(BQ64=""),"",IF(BQ64=0,"",1+(MAX(BE$60:BE63))))</f>
        <v/>
      </c>
      <c r="BF64" s="72">
        <v>5</v>
      </c>
      <c r="BG64" s="130">
        <f t="shared" si="38"/>
        <v>0</v>
      </c>
      <c r="BH64" s="134">
        <f t="shared" si="39"/>
        <v>0</v>
      </c>
      <c r="BI64" s="134">
        <f t="shared" si="40"/>
        <v>0</v>
      </c>
      <c r="BJ64" s="134">
        <f t="shared" si="41"/>
        <v>0</v>
      </c>
      <c r="BK64" s="134">
        <f t="shared" si="42"/>
        <v>0</v>
      </c>
      <c r="BL64" s="134">
        <f t="shared" si="43"/>
        <v>0</v>
      </c>
      <c r="BM64" s="134">
        <f t="shared" si="44"/>
        <v>0</v>
      </c>
      <c r="BN64" s="134">
        <f t="shared" si="45"/>
        <v>0</v>
      </c>
      <c r="BO64" s="134">
        <f t="shared" si="46"/>
        <v>0</v>
      </c>
      <c r="BP64" s="134">
        <f t="shared" si="47"/>
        <v>0</v>
      </c>
      <c r="BQ64" s="134">
        <f t="shared" si="17"/>
        <v>0</v>
      </c>
      <c r="BR64" t="str">
        <f>IF(AND(CD64=""),"",IF(CD64=0,"",1+(MAX(BR$60:BR63))))</f>
        <v/>
      </c>
      <c r="BS64" s="133">
        <v>5</v>
      </c>
      <c r="BT64" s="130">
        <f t="shared" si="48"/>
        <v>0</v>
      </c>
      <c r="BU64" s="134">
        <f t="shared" si="49"/>
        <v>0</v>
      </c>
      <c r="BV64" s="134">
        <f t="shared" si="50"/>
        <v>0</v>
      </c>
      <c r="BW64" s="134">
        <f t="shared" si="51"/>
        <v>0</v>
      </c>
      <c r="BX64" s="134">
        <f t="shared" si="52"/>
        <v>0</v>
      </c>
      <c r="BY64" s="134">
        <f t="shared" si="53"/>
        <v>0</v>
      </c>
      <c r="BZ64" s="134">
        <f t="shared" si="54"/>
        <v>0</v>
      </c>
      <c r="CA64" s="134">
        <f t="shared" si="55"/>
        <v>0</v>
      </c>
      <c r="CB64" s="134">
        <f t="shared" si="56"/>
        <v>0</v>
      </c>
      <c r="CC64" s="134">
        <f t="shared" si="57"/>
        <v>0</v>
      </c>
      <c r="CD64" s="134">
        <f t="shared" si="19"/>
        <v>0</v>
      </c>
      <c r="CE64" t="str">
        <f>IF(AND(CQ64=""),"",IF(CQ64=0,"",1+(MAX(CE$60:CE63))))</f>
        <v/>
      </c>
      <c r="CF64" s="72">
        <v>5</v>
      </c>
      <c r="CG64" s="130">
        <f t="shared" si="58"/>
        <v>0</v>
      </c>
      <c r="CH64" s="134">
        <f t="shared" si="59"/>
        <v>0</v>
      </c>
      <c r="CI64" s="134">
        <f t="shared" si="60"/>
        <v>0</v>
      </c>
      <c r="CJ64" s="134">
        <f t="shared" si="61"/>
        <v>0</v>
      </c>
      <c r="CK64" s="134">
        <f t="shared" si="62"/>
        <v>0</v>
      </c>
      <c r="CL64" s="134">
        <f t="shared" si="63"/>
        <v>0</v>
      </c>
      <c r="CM64" s="134">
        <f t="shared" si="64"/>
        <v>0</v>
      </c>
      <c r="CN64" s="134">
        <f t="shared" si="65"/>
        <v>0</v>
      </c>
      <c r="CO64" s="134">
        <f t="shared" si="66"/>
        <v>0</v>
      </c>
      <c r="CP64" s="134">
        <f t="shared" si="67"/>
        <v>0</v>
      </c>
      <c r="CQ64" s="134">
        <f t="shared" si="21"/>
        <v>0</v>
      </c>
      <c r="CR64" t="str">
        <f>IF(AND(DD64=""),"",IF(DD64=0,"",1+(MAX(CR$60:CR63))))</f>
        <v/>
      </c>
      <c r="CS64" s="72">
        <v>5</v>
      </c>
      <c r="CT64" s="130">
        <f t="shared" si="68"/>
        <v>0</v>
      </c>
      <c r="CU64" s="134">
        <f t="shared" si="69"/>
        <v>0</v>
      </c>
      <c r="CV64" s="134">
        <f t="shared" si="70"/>
        <v>0</v>
      </c>
      <c r="CW64" s="134">
        <f t="shared" si="71"/>
        <v>0</v>
      </c>
      <c r="CX64" s="134">
        <f t="shared" si="72"/>
        <v>0</v>
      </c>
      <c r="CY64" s="134">
        <f t="shared" si="73"/>
        <v>0</v>
      </c>
      <c r="CZ64" s="134">
        <f t="shared" si="74"/>
        <v>0</v>
      </c>
      <c r="DA64" s="134">
        <f t="shared" si="75"/>
        <v>0</v>
      </c>
      <c r="DB64" s="134">
        <f t="shared" si="76"/>
        <v>0</v>
      </c>
      <c r="DC64" s="134">
        <f t="shared" si="77"/>
        <v>0</v>
      </c>
      <c r="DD64" s="134">
        <f t="shared" si="23"/>
        <v>0</v>
      </c>
    </row>
    <row r="65" spans="1:108" ht="18.75">
      <c r="A65" s="13">
        <v>6</v>
      </c>
      <c r="B65" s="212" t="s">
        <v>403</v>
      </c>
      <c r="C65" s="215" t="s">
        <v>61</v>
      </c>
      <c r="D65" s="207">
        <v>11</v>
      </c>
      <c r="E65" s="208">
        <v>41300</v>
      </c>
      <c r="F65" s="208" t="s">
        <v>55</v>
      </c>
      <c r="G65" s="209">
        <v>690644</v>
      </c>
      <c r="H65" s="208" t="s">
        <v>56</v>
      </c>
      <c r="I65" s="208" t="s">
        <v>57</v>
      </c>
      <c r="J65" s="208" t="s">
        <v>57</v>
      </c>
      <c r="K65" s="211" t="s">
        <v>62</v>
      </c>
      <c r="L65" s="371"/>
      <c r="M65" s="29"/>
      <c r="N65" s="29"/>
      <c r="O65" s="29"/>
      <c r="AC65" t="str">
        <f t="shared" si="24"/>
        <v>1995</v>
      </c>
      <c r="AD65">
        <f t="shared" si="25"/>
        <v>0</v>
      </c>
      <c r="AE65" t="str">
        <f>IF(AND(AQ65=""),"",IF(AQ65=0,"",1+(MAX(AE$60:AE64))))</f>
        <v/>
      </c>
      <c r="AF65" s="72">
        <v>6</v>
      </c>
      <c r="AG65" s="130">
        <f t="shared" si="26"/>
        <v>0</v>
      </c>
      <c r="AH65" s="134">
        <f t="shared" si="27"/>
        <v>0</v>
      </c>
      <c r="AI65" s="134">
        <f t="shared" si="28"/>
        <v>0</v>
      </c>
      <c r="AJ65" s="134">
        <f t="shared" si="29"/>
        <v>0</v>
      </c>
      <c r="AK65" s="134">
        <f t="shared" si="30"/>
        <v>0</v>
      </c>
      <c r="AL65" s="134">
        <f t="shared" si="31"/>
        <v>0</v>
      </c>
      <c r="AM65" s="134">
        <f t="shared" si="32"/>
        <v>0</v>
      </c>
      <c r="AN65" s="134">
        <f t="shared" si="33"/>
        <v>0</v>
      </c>
      <c r="AO65" s="134">
        <f t="shared" si="34"/>
        <v>0</v>
      </c>
      <c r="AP65" s="134">
        <f t="shared" si="35"/>
        <v>0</v>
      </c>
      <c r="AQ65" s="134">
        <f t="shared" si="13"/>
        <v>0</v>
      </c>
      <c r="AR65">
        <f>IF(AND(BD65=""),"",IF(BD65=0,"",1+(MAX(AR$60:AR64))))</f>
        <v>5</v>
      </c>
      <c r="AS65" s="133">
        <v>6</v>
      </c>
      <c r="AT65" s="130" t="str">
        <f t="shared" si="78"/>
        <v>Jh 'kjn 'kekZ</v>
      </c>
      <c r="AU65" s="131" t="str">
        <f t="shared" si="79"/>
        <v>TEACHER-II</v>
      </c>
      <c r="AV65" s="131">
        <f t="shared" si="80"/>
        <v>11</v>
      </c>
      <c r="AW65" s="131">
        <f t="shared" si="81"/>
        <v>41300</v>
      </c>
      <c r="AX65" s="131" t="str">
        <f t="shared" si="82"/>
        <v>RJAJ199506021728</v>
      </c>
      <c r="AY65" s="131">
        <f t="shared" si="83"/>
        <v>690644</v>
      </c>
      <c r="AZ65" s="131" t="str">
        <f t="shared" si="84"/>
        <v>MALE</v>
      </c>
      <c r="BA65" s="131" t="str">
        <f t="shared" si="85"/>
        <v>NO</v>
      </c>
      <c r="BB65" s="131" t="str">
        <f t="shared" si="86"/>
        <v>NO</v>
      </c>
      <c r="BC65" s="131" t="str">
        <f t="shared" si="37"/>
        <v>NON GAZETTED - REGULAR</v>
      </c>
      <c r="BD65" s="134">
        <f t="shared" si="15"/>
        <v>1</v>
      </c>
      <c r="BE65" t="str">
        <f>IF(AND(BQ65=""),"",IF(BQ65=0,"",1+(MAX(BE$60:BE64))))</f>
        <v/>
      </c>
      <c r="BF65" s="72">
        <v>6</v>
      </c>
      <c r="BG65" s="130">
        <f t="shared" si="38"/>
        <v>0</v>
      </c>
      <c r="BH65" s="134">
        <f t="shared" si="39"/>
        <v>0</v>
      </c>
      <c r="BI65" s="134">
        <f t="shared" si="40"/>
        <v>0</v>
      </c>
      <c r="BJ65" s="134">
        <f t="shared" si="41"/>
        <v>0</v>
      </c>
      <c r="BK65" s="134">
        <f t="shared" si="42"/>
        <v>0</v>
      </c>
      <c r="BL65" s="134">
        <f t="shared" si="43"/>
        <v>0</v>
      </c>
      <c r="BM65" s="134">
        <f t="shared" si="44"/>
        <v>0</v>
      </c>
      <c r="BN65" s="134">
        <f t="shared" si="45"/>
        <v>0</v>
      </c>
      <c r="BO65" s="134">
        <f t="shared" si="46"/>
        <v>0</v>
      </c>
      <c r="BP65" s="134">
        <f t="shared" si="47"/>
        <v>0</v>
      </c>
      <c r="BQ65" s="134">
        <f t="shared" si="17"/>
        <v>0</v>
      </c>
      <c r="BR65" t="str">
        <f>IF(AND(CD65=""),"",IF(CD65=0,"",1+(MAX(BR$60:BR64))))</f>
        <v/>
      </c>
      <c r="BS65" s="133">
        <v>6</v>
      </c>
      <c r="BT65" s="130">
        <f t="shared" si="48"/>
        <v>0</v>
      </c>
      <c r="BU65" s="134">
        <f t="shared" si="49"/>
        <v>0</v>
      </c>
      <c r="BV65" s="134">
        <f t="shared" si="50"/>
        <v>0</v>
      </c>
      <c r="BW65" s="134">
        <f t="shared" si="51"/>
        <v>0</v>
      </c>
      <c r="BX65" s="134">
        <f t="shared" si="52"/>
        <v>0</v>
      </c>
      <c r="BY65" s="134">
        <f t="shared" si="53"/>
        <v>0</v>
      </c>
      <c r="BZ65" s="134">
        <f t="shared" si="54"/>
        <v>0</v>
      </c>
      <c r="CA65" s="134">
        <f t="shared" si="55"/>
        <v>0</v>
      </c>
      <c r="CB65" s="134">
        <f t="shared" si="56"/>
        <v>0</v>
      </c>
      <c r="CC65" s="134">
        <f t="shared" si="57"/>
        <v>0</v>
      </c>
      <c r="CD65" s="134">
        <f t="shared" si="19"/>
        <v>0</v>
      </c>
      <c r="CE65" t="str">
        <f>IF(AND(CQ65=""),"",IF(CQ65=0,"",1+(MAX(CE$60:CE64))))</f>
        <v/>
      </c>
      <c r="CF65" s="72">
        <v>6</v>
      </c>
      <c r="CG65" s="130">
        <f t="shared" si="58"/>
        <v>0</v>
      </c>
      <c r="CH65" s="134">
        <f t="shared" si="59"/>
        <v>0</v>
      </c>
      <c r="CI65" s="134">
        <f t="shared" si="60"/>
        <v>0</v>
      </c>
      <c r="CJ65" s="134">
        <f t="shared" si="61"/>
        <v>0</v>
      </c>
      <c r="CK65" s="134">
        <f t="shared" si="62"/>
        <v>0</v>
      </c>
      <c r="CL65" s="134">
        <f t="shared" si="63"/>
        <v>0</v>
      </c>
      <c r="CM65" s="134">
        <f t="shared" si="64"/>
        <v>0</v>
      </c>
      <c r="CN65" s="134">
        <f t="shared" si="65"/>
        <v>0</v>
      </c>
      <c r="CO65" s="134">
        <f t="shared" si="66"/>
        <v>0</v>
      </c>
      <c r="CP65" s="134">
        <f t="shared" si="67"/>
        <v>0</v>
      </c>
      <c r="CQ65" s="134">
        <f t="shared" si="21"/>
        <v>0</v>
      </c>
      <c r="CR65" t="str">
        <f>IF(AND(DD65=""),"",IF(DD65=0,"",1+(MAX(CR$60:CR64))))</f>
        <v/>
      </c>
      <c r="CS65" s="133">
        <v>6</v>
      </c>
      <c r="CT65" s="130">
        <f t="shared" si="68"/>
        <v>0</v>
      </c>
      <c r="CU65" s="134">
        <f t="shared" si="69"/>
        <v>0</v>
      </c>
      <c r="CV65" s="134">
        <f t="shared" si="70"/>
        <v>0</v>
      </c>
      <c r="CW65" s="134">
        <f t="shared" si="71"/>
        <v>0</v>
      </c>
      <c r="CX65" s="134">
        <f t="shared" si="72"/>
        <v>0</v>
      </c>
      <c r="CY65" s="134">
        <f t="shared" si="73"/>
        <v>0</v>
      </c>
      <c r="CZ65" s="134">
        <f t="shared" si="74"/>
        <v>0</v>
      </c>
      <c r="DA65" s="134">
        <f t="shared" si="75"/>
        <v>0</v>
      </c>
      <c r="DB65" s="134">
        <f t="shared" si="76"/>
        <v>0</v>
      </c>
      <c r="DC65" s="134">
        <f t="shared" si="77"/>
        <v>0</v>
      </c>
      <c r="DD65" s="134">
        <f t="shared" si="23"/>
        <v>0</v>
      </c>
    </row>
    <row r="66" spans="1:108" ht="18.75">
      <c r="A66" s="13">
        <v>7</v>
      </c>
      <c r="B66" s="212" t="s">
        <v>404</v>
      </c>
      <c r="C66" s="215" t="s">
        <v>61</v>
      </c>
      <c r="D66" s="207">
        <v>12</v>
      </c>
      <c r="E66" s="208">
        <v>69300</v>
      </c>
      <c r="F66" s="208" t="s">
        <v>55</v>
      </c>
      <c r="G66" s="209">
        <v>110021685029</v>
      </c>
      <c r="H66" s="208" t="s">
        <v>56</v>
      </c>
      <c r="I66" s="208" t="s">
        <v>57</v>
      </c>
      <c r="J66" s="208" t="s">
        <v>57</v>
      </c>
      <c r="K66" s="211" t="s">
        <v>62</v>
      </c>
      <c r="L66" s="371"/>
      <c r="M66" s="29"/>
      <c r="N66" s="29"/>
      <c r="O66" s="29"/>
      <c r="AC66" t="str">
        <f t="shared" si="24"/>
        <v>1995</v>
      </c>
      <c r="AD66">
        <f t="shared" si="25"/>
        <v>0</v>
      </c>
      <c r="AE66" t="str">
        <f>IF(AND(AQ66=""),"",IF(AQ66=0,"",1+(MAX(AE$60:AE65))))</f>
        <v/>
      </c>
      <c r="AF66" s="72">
        <v>7</v>
      </c>
      <c r="AG66" s="130">
        <f t="shared" si="26"/>
        <v>0</v>
      </c>
      <c r="AH66" s="134">
        <f t="shared" si="27"/>
        <v>0</v>
      </c>
      <c r="AI66" s="134">
        <f t="shared" si="28"/>
        <v>0</v>
      </c>
      <c r="AJ66" s="134">
        <f t="shared" si="29"/>
        <v>0</v>
      </c>
      <c r="AK66" s="134">
        <f t="shared" si="30"/>
        <v>0</v>
      </c>
      <c r="AL66" s="134">
        <f t="shared" si="31"/>
        <v>0</v>
      </c>
      <c r="AM66" s="134">
        <f t="shared" si="32"/>
        <v>0</v>
      </c>
      <c r="AN66" s="134">
        <f t="shared" si="33"/>
        <v>0</v>
      </c>
      <c r="AO66" s="134">
        <f t="shared" si="34"/>
        <v>0</v>
      </c>
      <c r="AP66" s="134">
        <f t="shared" si="35"/>
        <v>0</v>
      </c>
      <c r="AQ66" s="134">
        <f t="shared" si="13"/>
        <v>0</v>
      </c>
      <c r="AR66">
        <f>IF(AND(BD66=""),"",IF(BD66=0,"",1+(MAX(AR$60:AR65))))</f>
        <v>6</v>
      </c>
      <c r="AS66" s="133">
        <v>7</v>
      </c>
      <c r="AT66" s="130" t="str">
        <f t="shared" si="78"/>
        <v>Jh jk/ks';ke</v>
      </c>
      <c r="AU66" s="131" t="str">
        <f t="shared" si="79"/>
        <v>TEACHER-II</v>
      </c>
      <c r="AV66" s="131">
        <f t="shared" si="80"/>
        <v>12</v>
      </c>
      <c r="AW66" s="131">
        <f t="shared" si="81"/>
        <v>69300</v>
      </c>
      <c r="AX66" s="131" t="str">
        <f t="shared" si="82"/>
        <v>RJAJ199506021728</v>
      </c>
      <c r="AY66" s="131">
        <f t="shared" si="83"/>
        <v>110021685029</v>
      </c>
      <c r="AZ66" s="131" t="str">
        <f t="shared" si="84"/>
        <v>MALE</v>
      </c>
      <c r="BA66" s="131" t="str">
        <f t="shared" si="85"/>
        <v>NO</v>
      </c>
      <c r="BB66" s="131" t="str">
        <f t="shared" si="86"/>
        <v>NO</v>
      </c>
      <c r="BC66" s="131" t="str">
        <f t="shared" si="37"/>
        <v>NON GAZETTED - REGULAR</v>
      </c>
      <c r="BD66" s="134">
        <f t="shared" si="15"/>
        <v>1</v>
      </c>
      <c r="BE66" t="str">
        <f>IF(AND(BQ66=""),"",IF(BQ66=0,"",1+(MAX(BE$60:BE65))))</f>
        <v/>
      </c>
      <c r="BF66" s="72">
        <v>7</v>
      </c>
      <c r="BG66" s="130">
        <f t="shared" si="38"/>
        <v>0</v>
      </c>
      <c r="BH66" s="134">
        <f t="shared" si="39"/>
        <v>0</v>
      </c>
      <c r="BI66" s="134">
        <f t="shared" si="40"/>
        <v>0</v>
      </c>
      <c r="BJ66" s="134">
        <f t="shared" si="41"/>
        <v>0</v>
      </c>
      <c r="BK66" s="134">
        <f t="shared" si="42"/>
        <v>0</v>
      </c>
      <c r="BL66" s="134">
        <f t="shared" si="43"/>
        <v>0</v>
      </c>
      <c r="BM66" s="134">
        <f t="shared" si="44"/>
        <v>0</v>
      </c>
      <c r="BN66" s="134">
        <f t="shared" si="45"/>
        <v>0</v>
      </c>
      <c r="BO66" s="134">
        <f t="shared" si="46"/>
        <v>0</v>
      </c>
      <c r="BP66" s="134">
        <f t="shared" si="47"/>
        <v>0</v>
      </c>
      <c r="BQ66" s="134">
        <f t="shared" si="17"/>
        <v>0</v>
      </c>
      <c r="BR66" t="str">
        <f>IF(AND(CD66=""),"",IF(CD66=0,"",1+(MAX(BR$60:BR65))))</f>
        <v/>
      </c>
      <c r="BS66" s="133">
        <v>7</v>
      </c>
      <c r="BT66" s="130">
        <f t="shared" si="48"/>
        <v>0</v>
      </c>
      <c r="BU66" s="134">
        <f t="shared" si="49"/>
        <v>0</v>
      </c>
      <c r="BV66" s="134">
        <f t="shared" si="50"/>
        <v>0</v>
      </c>
      <c r="BW66" s="134">
        <f t="shared" si="51"/>
        <v>0</v>
      </c>
      <c r="BX66" s="134">
        <f t="shared" si="52"/>
        <v>0</v>
      </c>
      <c r="BY66" s="134">
        <f t="shared" si="53"/>
        <v>0</v>
      </c>
      <c r="BZ66" s="134">
        <f t="shared" si="54"/>
        <v>0</v>
      </c>
      <c r="CA66" s="134">
        <f t="shared" si="55"/>
        <v>0</v>
      </c>
      <c r="CB66" s="134">
        <f t="shared" si="56"/>
        <v>0</v>
      </c>
      <c r="CC66" s="134">
        <f t="shared" si="57"/>
        <v>0</v>
      </c>
      <c r="CD66" s="134">
        <f t="shared" si="19"/>
        <v>0</v>
      </c>
      <c r="CE66" t="str">
        <f>IF(AND(CQ66=""),"",IF(CQ66=0,"",1+(MAX(CE$60:CE65))))</f>
        <v/>
      </c>
      <c r="CF66" s="72">
        <v>7</v>
      </c>
      <c r="CG66" s="130">
        <f t="shared" si="58"/>
        <v>0</v>
      </c>
      <c r="CH66" s="134">
        <f t="shared" si="59"/>
        <v>0</v>
      </c>
      <c r="CI66" s="134">
        <f t="shared" si="60"/>
        <v>0</v>
      </c>
      <c r="CJ66" s="134">
        <f t="shared" si="61"/>
        <v>0</v>
      </c>
      <c r="CK66" s="134">
        <f t="shared" si="62"/>
        <v>0</v>
      </c>
      <c r="CL66" s="134">
        <f t="shared" si="63"/>
        <v>0</v>
      </c>
      <c r="CM66" s="134">
        <f t="shared" si="64"/>
        <v>0</v>
      </c>
      <c r="CN66" s="134">
        <f t="shared" si="65"/>
        <v>0</v>
      </c>
      <c r="CO66" s="134">
        <f t="shared" si="66"/>
        <v>0</v>
      </c>
      <c r="CP66" s="134">
        <f t="shared" si="67"/>
        <v>0</v>
      </c>
      <c r="CQ66" s="134">
        <f t="shared" si="21"/>
        <v>0</v>
      </c>
      <c r="CR66" t="str">
        <f>IF(AND(DD66=""),"",IF(DD66=0,"",1+(MAX(CR$60:CR65))))</f>
        <v/>
      </c>
      <c r="CS66" s="72">
        <v>7</v>
      </c>
      <c r="CT66" s="130">
        <f t="shared" si="68"/>
        <v>0</v>
      </c>
      <c r="CU66" s="134">
        <f t="shared" si="69"/>
        <v>0</v>
      </c>
      <c r="CV66" s="134">
        <f t="shared" si="70"/>
        <v>0</v>
      </c>
      <c r="CW66" s="134">
        <f t="shared" si="71"/>
        <v>0</v>
      </c>
      <c r="CX66" s="134">
        <f t="shared" si="72"/>
        <v>0</v>
      </c>
      <c r="CY66" s="134">
        <f t="shared" si="73"/>
        <v>0</v>
      </c>
      <c r="CZ66" s="134">
        <f t="shared" si="74"/>
        <v>0</v>
      </c>
      <c r="DA66" s="134">
        <f t="shared" si="75"/>
        <v>0</v>
      </c>
      <c r="DB66" s="134">
        <f t="shared" si="76"/>
        <v>0</v>
      </c>
      <c r="DC66" s="134">
        <f t="shared" si="77"/>
        <v>0</v>
      </c>
      <c r="DD66" s="134">
        <f t="shared" si="23"/>
        <v>0</v>
      </c>
    </row>
    <row r="67" spans="1:108" ht="18.75">
      <c r="A67" s="13">
        <v>8</v>
      </c>
      <c r="B67" s="212" t="s">
        <v>405</v>
      </c>
      <c r="C67" s="215" t="s">
        <v>63</v>
      </c>
      <c r="D67" s="207">
        <v>10</v>
      </c>
      <c r="E67" s="208">
        <v>41100</v>
      </c>
      <c r="F67" s="208" t="s">
        <v>55</v>
      </c>
      <c r="G67" s="209">
        <v>479404</v>
      </c>
      <c r="H67" s="208" t="s">
        <v>56</v>
      </c>
      <c r="I67" s="208" t="s">
        <v>57</v>
      </c>
      <c r="J67" s="208" t="s">
        <v>57</v>
      </c>
      <c r="K67" s="211" t="s">
        <v>62</v>
      </c>
      <c r="L67" s="371"/>
      <c r="M67" s="29"/>
      <c r="N67" s="29"/>
      <c r="O67" s="29"/>
      <c r="AC67" t="str">
        <f t="shared" si="24"/>
        <v>1995</v>
      </c>
      <c r="AD67">
        <f t="shared" si="25"/>
        <v>0</v>
      </c>
      <c r="AE67" t="str">
        <f>IF(AND(AQ67=""),"",IF(AQ67=0,"",1+(MAX(AE$60:AE66))))</f>
        <v/>
      </c>
      <c r="AF67" s="72">
        <v>8</v>
      </c>
      <c r="AG67" s="130">
        <f t="shared" si="26"/>
        <v>0</v>
      </c>
      <c r="AH67" s="134">
        <f t="shared" si="27"/>
        <v>0</v>
      </c>
      <c r="AI67" s="134">
        <f t="shared" si="28"/>
        <v>0</v>
      </c>
      <c r="AJ67" s="134">
        <f t="shared" si="29"/>
        <v>0</v>
      </c>
      <c r="AK67" s="134">
        <f t="shared" si="30"/>
        <v>0</v>
      </c>
      <c r="AL67" s="134">
        <f t="shared" si="31"/>
        <v>0</v>
      </c>
      <c r="AM67" s="134">
        <f t="shared" si="32"/>
        <v>0</v>
      </c>
      <c r="AN67" s="134">
        <f t="shared" si="33"/>
        <v>0</v>
      </c>
      <c r="AO67" s="134">
        <f t="shared" si="34"/>
        <v>0</v>
      </c>
      <c r="AP67" s="134">
        <f t="shared" si="35"/>
        <v>0</v>
      </c>
      <c r="AQ67" s="134">
        <f t="shared" si="13"/>
        <v>0</v>
      </c>
      <c r="AR67">
        <f>IF(AND(BD67=""),"",IF(BD67=0,"",1+(MAX(AR$60:AR66))))</f>
        <v>7</v>
      </c>
      <c r="AS67" s="133">
        <v>8</v>
      </c>
      <c r="AT67" s="130" t="str">
        <f t="shared" si="78"/>
        <v>Jh izdk'k pUn</v>
      </c>
      <c r="AU67" s="131" t="str">
        <f t="shared" si="79"/>
        <v>TEACHER-III</v>
      </c>
      <c r="AV67" s="131">
        <f t="shared" si="80"/>
        <v>10</v>
      </c>
      <c r="AW67" s="131">
        <f t="shared" si="81"/>
        <v>41100</v>
      </c>
      <c r="AX67" s="131" t="str">
        <f t="shared" si="82"/>
        <v>RJAJ199506021728</v>
      </c>
      <c r="AY67" s="131">
        <f t="shared" si="83"/>
        <v>479404</v>
      </c>
      <c r="AZ67" s="131" t="str">
        <f t="shared" si="84"/>
        <v>MALE</v>
      </c>
      <c r="BA67" s="131" t="str">
        <f t="shared" si="85"/>
        <v>NO</v>
      </c>
      <c r="BB67" s="131" t="str">
        <f t="shared" si="86"/>
        <v>NO</v>
      </c>
      <c r="BC67" s="131" t="str">
        <f t="shared" si="37"/>
        <v>NON GAZETTED - REGULAR</v>
      </c>
      <c r="BD67" s="134">
        <f t="shared" si="15"/>
        <v>1</v>
      </c>
      <c r="BE67" t="str">
        <f>IF(AND(BQ67=""),"",IF(BQ67=0,"",1+(MAX(BE$60:BE66))))</f>
        <v/>
      </c>
      <c r="BF67" s="72">
        <v>8</v>
      </c>
      <c r="BG67" s="130">
        <f t="shared" si="38"/>
        <v>0</v>
      </c>
      <c r="BH67" s="134">
        <f t="shared" si="39"/>
        <v>0</v>
      </c>
      <c r="BI67" s="134">
        <f t="shared" si="40"/>
        <v>0</v>
      </c>
      <c r="BJ67" s="134">
        <f t="shared" si="41"/>
        <v>0</v>
      </c>
      <c r="BK67" s="134">
        <f t="shared" si="42"/>
        <v>0</v>
      </c>
      <c r="BL67" s="134">
        <f t="shared" si="43"/>
        <v>0</v>
      </c>
      <c r="BM67" s="134">
        <f t="shared" si="44"/>
        <v>0</v>
      </c>
      <c r="BN67" s="134">
        <f t="shared" si="45"/>
        <v>0</v>
      </c>
      <c r="BO67" s="134">
        <f t="shared" si="46"/>
        <v>0</v>
      </c>
      <c r="BP67" s="134">
        <f t="shared" si="47"/>
        <v>0</v>
      </c>
      <c r="BQ67" s="134">
        <f t="shared" si="17"/>
        <v>0</v>
      </c>
      <c r="BR67" t="str">
        <f>IF(AND(CD67=""),"",IF(CD67=0,"",1+(MAX(BR$60:BR66))))</f>
        <v/>
      </c>
      <c r="BS67" s="133">
        <v>8</v>
      </c>
      <c r="BT67" s="130">
        <f t="shared" si="48"/>
        <v>0</v>
      </c>
      <c r="BU67" s="134">
        <f t="shared" si="49"/>
        <v>0</v>
      </c>
      <c r="BV67" s="134">
        <f t="shared" si="50"/>
        <v>0</v>
      </c>
      <c r="BW67" s="134">
        <f t="shared" si="51"/>
        <v>0</v>
      </c>
      <c r="BX67" s="134">
        <f t="shared" si="52"/>
        <v>0</v>
      </c>
      <c r="BY67" s="134">
        <f t="shared" si="53"/>
        <v>0</v>
      </c>
      <c r="BZ67" s="134">
        <f t="shared" si="54"/>
        <v>0</v>
      </c>
      <c r="CA67" s="134">
        <f t="shared" si="55"/>
        <v>0</v>
      </c>
      <c r="CB67" s="134">
        <f t="shared" si="56"/>
        <v>0</v>
      </c>
      <c r="CC67" s="134">
        <f t="shared" si="57"/>
        <v>0</v>
      </c>
      <c r="CD67" s="134">
        <f t="shared" si="19"/>
        <v>0</v>
      </c>
      <c r="CE67" t="str">
        <f>IF(AND(CQ67=""),"",IF(CQ67=0,"",1+(MAX(CE$60:CE66))))</f>
        <v/>
      </c>
      <c r="CF67" s="72">
        <v>8</v>
      </c>
      <c r="CG67" s="130">
        <f t="shared" si="58"/>
        <v>0</v>
      </c>
      <c r="CH67" s="134">
        <f t="shared" si="59"/>
        <v>0</v>
      </c>
      <c r="CI67" s="134">
        <f t="shared" si="60"/>
        <v>0</v>
      </c>
      <c r="CJ67" s="134">
        <f t="shared" si="61"/>
        <v>0</v>
      </c>
      <c r="CK67" s="134">
        <f t="shared" si="62"/>
        <v>0</v>
      </c>
      <c r="CL67" s="134">
        <f t="shared" si="63"/>
        <v>0</v>
      </c>
      <c r="CM67" s="134">
        <f t="shared" si="64"/>
        <v>0</v>
      </c>
      <c r="CN67" s="134">
        <f t="shared" si="65"/>
        <v>0</v>
      </c>
      <c r="CO67" s="134">
        <f t="shared" si="66"/>
        <v>0</v>
      </c>
      <c r="CP67" s="134">
        <f t="shared" si="67"/>
        <v>0</v>
      </c>
      <c r="CQ67" s="134">
        <f t="shared" si="21"/>
        <v>0</v>
      </c>
      <c r="CR67" t="str">
        <f>IF(AND(DD67=""),"",IF(DD67=0,"",1+(MAX(CR$60:CR66))))</f>
        <v/>
      </c>
      <c r="CS67" s="133">
        <v>8</v>
      </c>
      <c r="CT67" s="130">
        <f t="shared" si="68"/>
        <v>0</v>
      </c>
      <c r="CU67" s="134">
        <f t="shared" si="69"/>
        <v>0</v>
      </c>
      <c r="CV67" s="134">
        <f t="shared" si="70"/>
        <v>0</v>
      </c>
      <c r="CW67" s="134">
        <f t="shared" si="71"/>
        <v>0</v>
      </c>
      <c r="CX67" s="134">
        <f t="shared" si="72"/>
        <v>0</v>
      </c>
      <c r="CY67" s="134">
        <f t="shared" si="73"/>
        <v>0</v>
      </c>
      <c r="CZ67" s="134">
        <f t="shared" si="74"/>
        <v>0</v>
      </c>
      <c r="DA67" s="134">
        <f t="shared" si="75"/>
        <v>0</v>
      </c>
      <c r="DB67" s="134">
        <f t="shared" si="76"/>
        <v>0</v>
      </c>
      <c r="DC67" s="134">
        <f t="shared" si="77"/>
        <v>0</v>
      </c>
      <c r="DD67" s="134">
        <f t="shared" si="23"/>
        <v>0</v>
      </c>
    </row>
    <row r="68" spans="1:108" ht="18.75">
      <c r="A68" s="13">
        <v>9</v>
      </c>
      <c r="B68" s="212" t="s">
        <v>406</v>
      </c>
      <c r="C68" s="215" t="s">
        <v>63</v>
      </c>
      <c r="D68" s="207">
        <v>11</v>
      </c>
      <c r="E68" s="208">
        <v>41100</v>
      </c>
      <c r="F68" s="208" t="s">
        <v>55</v>
      </c>
      <c r="G68" s="209">
        <v>479404</v>
      </c>
      <c r="H68" s="208" t="s">
        <v>60</v>
      </c>
      <c r="I68" s="208" t="s">
        <v>57</v>
      </c>
      <c r="J68" s="208" t="s">
        <v>57</v>
      </c>
      <c r="K68" s="211" t="s">
        <v>62</v>
      </c>
      <c r="L68" s="371"/>
      <c r="M68" s="29"/>
      <c r="N68" s="29"/>
      <c r="O68" s="29"/>
      <c r="AC68" t="str">
        <f t="shared" si="24"/>
        <v>1995</v>
      </c>
      <c r="AD68">
        <f t="shared" si="25"/>
        <v>0</v>
      </c>
      <c r="AE68" t="str">
        <f>IF(AND(AQ68=""),"",IF(AQ68=0,"",1+(MAX(AE$60:AE67))))</f>
        <v/>
      </c>
      <c r="AF68" s="72">
        <v>9</v>
      </c>
      <c r="AG68" s="130">
        <f t="shared" si="26"/>
        <v>0</v>
      </c>
      <c r="AH68" s="134">
        <f t="shared" si="27"/>
        <v>0</v>
      </c>
      <c r="AI68" s="134">
        <f t="shared" si="28"/>
        <v>0</v>
      </c>
      <c r="AJ68" s="134">
        <f t="shared" si="29"/>
        <v>0</v>
      </c>
      <c r="AK68" s="134">
        <f t="shared" si="30"/>
        <v>0</v>
      </c>
      <c r="AL68" s="134">
        <f t="shared" si="31"/>
        <v>0</v>
      </c>
      <c r="AM68" s="134">
        <f t="shared" si="32"/>
        <v>0</v>
      </c>
      <c r="AN68" s="134">
        <f t="shared" si="33"/>
        <v>0</v>
      </c>
      <c r="AO68" s="134">
        <f t="shared" si="34"/>
        <v>0</v>
      </c>
      <c r="AP68" s="134">
        <f t="shared" si="35"/>
        <v>0</v>
      </c>
      <c r="AQ68" s="134">
        <f t="shared" si="13"/>
        <v>0</v>
      </c>
      <c r="AR68">
        <f>IF(AND(BD68=""),"",IF(BD68=0,"",1+(MAX(AR$60:AR67))))</f>
        <v>8</v>
      </c>
      <c r="AS68" s="133">
        <v>9</v>
      </c>
      <c r="AT68" s="130" t="str">
        <f t="shared" si="78"/>
        <v>Jherh eerk yokfu;k</v>
      </c>
      <c r="AU68" s="131" t="str">
        <f t="shared" si="79"/>
        <v>TEACHER-III</v>
      </c>
      <c r="AV68" s="131">
        <f t="shared" si="80"/>
        <v>11</v>
      </c>
      <c r="AW68" s="131">
        <f t="shared" si="81"/>
        <v>41100</v>
      </c>
      <c r="AX68" s="131" t="str">
        <f t="shared" si="82"/>
        <v>RJAJ199506021728</v>
      </c>
      <c r="AY68" s="131">
        <f t="shared" si="83"/>
        <v>479404</v>
      </c>
      <c r="AZ68" s="131" t="str">
        <f t="shared" si="84"/>
        <v>FEMALE</v>
      </c>
      <c r="BA68" s="131" t="str">
        <f t="shared" si="85"/>
        <v>NO</v>
      </c>
      <c r="BB68" s="131" t="str">
        <f t="shared" si="86"/>
        <v>NO</v>
      </c>
      <c r="BC68" s="131" t="str">
        <f t="shared" si="37"/>
        <v>NON GAZETTED - REGULAR</v>
      </c>
      <c r="BD68" s="134">
        <f t="shared" si="15"/>
        <v>1</v>
      </c>
      <c r="BE68" t="str">
        <f>IF(AND(BQ68=""),"",IF(BQ68=0,"",1+(MAX(BE$60:BE67))))</f>
        <v/>
      </c>
      <c r="BF68" s="72">
        <v>9</v>
      </c>
      <c r="BG68" s="130">
        <f t="shared" si="38"/>
        <v>0</v>
      </c>
      <c r="BH68" s="134">
        <f t="shared" si="39"/>
        <v>0</v>
      </c>
      <c r="BI68" s="134">
        <f t="shared" si="40"/>
        <v>0</v>
      </c>
      <c r="BJ68" s="134">
        <f t="shared" si="41"/>
        <v>0</v>
      </c>
      <c r="BK68" s="134">
        <f t="shared" si="42"/>
        <v>0</v>
      </c>
      <c r="BL68" s="134">
        <f t="shared" si="43"/>
        <v>0</v>
      </c>
      <c r="BM68" s="134">
        <f t="shared" si="44"/>
        <v>0</v>
      </c>
      <c r="BN68" s="134">
        <f t="shared" si="45"/>
        <v>0</v>
      </c>
      <c r="BO68" s="134">
        <f t="shared" si="46"/>
        <v>0</v>
      </c>
      <c r="BP68" s="134">
        <f t="shared" si="47"/>
        <v>0</v>
      </c>
      <c r="BQ68" s="134">
        <f t="shared" si="17"/>
        <v>0</v>
      </c>
      <c r="BR68" t="str">
        <f>IF(AND(CD68=""),"",IF(CD68=0,"",1+(MAX(BR$60:BR67))))</f>
        <v/>
      </c>
      <c r="BS68" s="133">
        <v>9</v>
      </c>
      <c r="BT68" s="130">
        <f t="shared" si="48"/>
        <v>0</v>
      </c>
      <c r="BU68" s="134">
        <f t="shared" si="49"/>
        <v>0</v>
      </c>
      <c r="BV68" s="134">
        <f t="shared" si="50"/>
        <v>0</v>
      </c>
      <c r="BW68" s="134">
        <f t="shared" si="51"/>
        <v>0</v>
      </c>
      <c r="BX68" s="134">
        <f t="shared" si="52"/>
        <v>0</v>
      </c>
      <c r="BY68" s="134">
        <f t="shared" si="53"/>
        <v>0</v>
      </c>
      <c r="BZ68" s="134">
        <f t="shared" si="54"/>
        <v>0</v>
      </c>
      <c r="CA68" s="134">
        <f t="shared" si="55"/>
        <v>0</v>
      </c>
      <c r="CB68" s="134">
        <f t="shared" si="56"/>
        <v>0</v>
      </c>
      <c r="CC68" s="134">
        <f t="shared" si="57"/>
        <v>0</v>
      </c>
      <c r="CD68" s="134">
        <f t="shared" si="19"/>
        <v>0</v>
      </c>
      <c r="CE68" t="str">
        <f>IF(AND(CQ68=""),"",IF(CQ68=0,"",1+(MAX(CE$60:CE67))))</f>
        <v/>
      </c>
      <c r="CF68" s="72">
        <v>9</v>
      </c>
      <c r="CG68" s="130">
        <f t="shared" si="58"/>
        <v>0</v>
      </c>
      <c r="CH68" s="134">
        <f t="shared" si="59"/>
        <v>0</v>
      </c>
      <c r="CI68" s="134">
        <f t="shared" si="60"/>
        <v>0</v>
      </c>
      <c r="CJ68" s="134">
        <f t="shared" si="61"/>
        <v>0</v>
      </c>
      <c r="CK68" s="134">
        <f t="shared" si="62"/>
        <v>0</v>
      </c>
      <c r="CL68" s="134">
        <f t="shared" si="63"/>
        <v>0</v>
      </c>
      <c r="CM68" s="134">
        <f t="shared" si="64"/>
        <v>0</v>
      </c>
      <c r="CN68" s="134">
        <f t="shared" si="65"/>
        <v>0</v>
      </c>
      <c r="CO68" s="134">
        <f t="shared" si="66"/>
        <v>0</v>
      </c>
      <c r="CP68" s="134">
        <f t="shared" si="67"/>
        <v>0</v>
      </c>
      <c r="CQ68" s="134">
        <f t="shared" si="21"/>
        <v>0</v>
      </c>
      <c r="CR68" t="str">
        <f>IF(AND(DD68=""),"",IF(DD68=0,"",1+(MAX(CR$60:CR67))))</f>
        <v/>
      </c>
      <c r="CS68" s="72">
        <v>9</v>
      </c>
      <c r="CT68" s="130">
        <f t="shared" si="68"/>
        <v>0</v>
      </c>
      <c r="CU68" s="134">
        <f t="shared" si="69"/>
        <v>0</v>
      </c>
      <c r="CV68" s="134">
        <f t="shared" si="70"/>
        <v>0</v>
      </c>
      <c r="CW68" s="134">
        <f t="shared" si="71"/>
        <v>0</v>
      </c>
      <c r="CX68" s="134">
        <f t="shared" si="72"/>
        <v>0</v>
      </c>
      <c r="CY68" s="134">
        <f t="shared" si="73"/>
        <v>0</v>
      </c>
      <c r="CZ68" s="134">
        <f t="shared" si="74"/>
        <v>0</v>
      </c>
      <c r="DA68" s="134">
        <f t="shared" si="75"/>
        <v>0</v>
      </c>
      <c r="DB68" s="134">
        <f t="shared" si="76"/>
        <v>0</v>
      </c>
      <c r="DC68" s="134">
        <f t="shared" si="77"/>
        <v>0</v>
      </c>
      <c r="DD68" s="134">
        <f t="shared" si="23"/>
        <v>0</v>
      </c>
    </row>
    <row r="69" spans="1:108" ht="18.75">
      <c r="A69" s="13">
        <v>10</v>
      </c>
      <c r="B69" s="212" t="s">
        <v>407</v>
      </c>
      <c r="C69" s="215" t="s">
        <v>63</v>
      </c>
      <c r="D69" s="207">
        <v>10</v>
      </c>
      <c r="E69" s="208">
        <v>41100</v>
      </c>
      <c r="F69" s="208" t="s">
        <v>55</v>
      </c>
      <c r="G69" s="209">
        <v>479404</v>
      </c>
      <c r="H69" s="208" t="s">
        <v>56</v>
      </c>
      <c r="I69" s="208" t="s">
        <v>57</v>
      </c>
      <c r="J69" s="208" t="s">
        <v>57</v>
      </c>
      <c r="K69" s="211" t="s">
        <v>62</v>
      </c>
      <c r="L69" s="371"/>
      <c r="M69" s="29"/>
      <c r="N69" s="29"/>
      <c r="O69" s="29"/>
      <c r="AC69" t="str">
        <f t="shared" si="24"/>
        <v>1995</v>
      </c>
      <c r="AD69">
        <f t="shared" si="25"/>
        <v>0</v>
      </c>
      <c r="AE69" t="str">
        <f>IF(AND(AQ69=""),"",IF(AQ69=0,"",1+(MAX(AE$60:AE68))))</f>
        <v/>
      </c>
      <c r="AF69" s="72">
        <v>10</v>
      </c>
      <c r="AG69" s="130">
        <f t="shared" si="26"/>
        <v>0</v>
      </c>
      <c r="AH69" s="134">
        <f t="shared" si="27"/>
        <v>0</v>
      </c>
      <c r="AI69" s="134">
        <f t="shared" si="28"/>
        <v>0</v>
      </c>
      <c r="AJ69" s="134">
        <f t="shared" si="29"/>
        <v>0</v>
      </c>
      <c r="AK69" s="134">
        <f t="shared" si="30"/>
        <v>0</v>
      </c>
      <c r="AL69" s="134">
        <f t="shared" si="31"/>
        <v>0</v>
      </c>
      <c r="AM69" s="134">
        <f t="shared" si="32"/>
        <v>0</v>
      </c>
      <c r="AN69" s="134">
        <f t="shared" si="33"/>
        <v>0</v>
      </c>
      <c r="AO69" s="134">
        <f t="shared" si="34"/>
        <v>0</v>
      </c>
      <c r="AP69" s="134">
        <f t="shared" si="35"/>
        <v>0</v>
      </c>
      <c r="AQ69" s="134">
        <f t="shared" si="13"/>
        <v>0</v>
      </c>
      <c r="AR69">
        <f>IF(AND(BD69=""),"",IF(BD69=0,"",1+(MAX(AR$60:AR68))))</f>
        <v>9</v>
      </c>
      <c r="AS69" s="133">
        <v>10</v>
      </c>
      <c r="AT69" s="130" t="str">
        <f t="shared" si="78"/>
        <v>Jh lEirjkt</v>
      </c>
      <c r="AU69" s="131" t="str">
        <f t="shared" si="79"/>
        <v>TEACHER-III</v>
      </c>
      <c r="AV69" s="131">
        <f t="shared" si="80"/>
        <v>10</v>
      </c>
      <c r="AW69" s="131">
        <f t="shared" si="81"/>
        <v>41100</v>
      </c>
      <c r="AX69" s="131" t="str">
        <f t="shared" si="82"/>
        <v>RJAJ199506021728</v>
      </c>
      <c r="AY69" s="131">
        <f t="shared" si="83"/>
        <v>479404</v>
      </c>
      <c r="AZ69" s="131" t="str">
        <f t="shared" si="84"/>
        <v>MALE</v>
      </c>
      <c r="BA69" s="131" t="str">
        <f t="shared" si="85"/>
        <v>NO</v>
      </c>
      <c r="BB69" s="131" t="str">
        <f t="shared" si="86"/>
        <v>NO</v>
      </c>
      <c r="BC69" s="131" t="str">
        <f t="shared" si="37"/>
        <v>NON GAZETTED - REGULAR</v>
      </c>
      <c r="BD69" s="134">
        <f t="shared" si="15"/>
        <v>1</v>
      </c>
      <c r="BE69" t="str">
        <f>IF(AND(BQ69=""),"",IF(BQ69=0,"",1+(MAX(BE$60:BE68))))</f>
        <v/>
      </c>
      <c r="BF69" s="72">
        <v>10</v>
      </c>
      <c r="BG69" s="130">
        <f t="shared" si="38"/>
        <v>0</v>
      </c>
      <c r="BH69" s="134">
        <f t="shared" si="39"/>
        <v>0</v>
      </c>
      <c r="BI69" s="134">
        <f t="shared" si="40"/>
        <v>0</v>
      </c>
      <c r="BJ69" s="134">
        <f t="shared" si="41"/>
        <v>0</v>
      </c>
      <c r="BK69" s="134">
        <f t="shared" si="42"/>
        <v>0</v>
      </c>
      <c r="BL69" s="134">
        <f t="shared" si="43"/>
        <v>0</v>
      </c>
      <c r="BM69" s="134">
        <f t="shared" si="44"/>
        <v>0</v>
      </c>
      <c r="BN69" s="134">
        <f t="shared" si="45"/>
        <v>0</v>
      </c>
      <c r="BO69" s="134">
        <f t="shared" si="46"/>
        <v>0</v>
      </c>
      <c r="BP69" s="134">
        <f t="shared" si="47"/>
        <v>0</v>
      </c>
      <c r="BQ69" s="134">
        <f t="shared" si="17"/>
        <v>0</v>
      </c>
      <c r="BR69" t="str">
        <f>IF(AND(CD69=""),"",IF(CD69=0,"",1+(MAX(BR$60:BR68))))</f>
        <v/>
      </c>
      <c r="BS69" s="133">
        <v>10</v>
      </c>
      <c r="BT69" s="130">
        <f t="shared" si="48"/>
        <v>0</v>
      </c>
      <c r="BU69" s="134">
        <f t="shared" si="49"/>
        <v>0</v>
      </c>
      <c r="BV69" s="134">
        <f t="shared" si="50"/>
        <v>0</v>
      </c>
      <c r="BW69" s="134">
        <f t="shared" si="51"/>
        <v>0</v>
      </c>
      <c r="BX69" s="134">
        <f t="shared" si="52"/>
        <v>0</v>
      </c>
      <c r="BY69" s="134">
        <f t="shared" si="53"/>
        <v>0</v>
      </c>
      <c r="BZ69" s="134">
        <f t="shared" si="54"/>
        <v>0</v>
      </c>
      <c r="CA69" s="134">
        <f t="shared" si="55"/>
        <v>0</v>
      </c>
      <c r="CB69" s="134">
        <f t="shared" si="56"/>
        <v>0</v>
      </c>
      <c r="CC69" s="134">
        <f t="shared" si="57"/>
        <v>0</v>
      </c>
      <c r="CD69" s="134">
        <f t="shared" si="19"/>
        <v>0</v>
      </c>
      <c r="CE69" t="str">
        <f>IF(AND(CQ69=""),"",IF(CQ69=0,"",1+(MAX(CE$60:CE68))))</f>
        <v/>
      </c>
      <c r="CF69" s="72">
        <v>10</v>
      </c>
      <c r="CG69" s="130">
        <f t="shared" si="58"/>
        <v>0</v>
      </c>
      <c r="CH69" s="134">
        <f t="shared" si="59"/>
        <v>0</v>
      </c>
      <c r="CI69" s="134">
        <f t="shared" si="60"/>
        <v>0</v>
      </c>
      <c r="CJ69" s="134">
        <f t="shared" si="61"/>
        <v>0</v>
      </c>
      <c r="CK69" s="134">
        <f t="shared" si="62"/>
        <v>0</v>
      </c>
      <c r="CL69" s="134">
        <f t="shared" si="63"/>
        <v>0</v>
      </c>
      <c r="CM69" s="134">
        <f t="shared" si="64"/>
        <v>0</v>
      </c>
      <c r="CN69" s="134">
        <f t="shared" si="65"/>
        <v>0</v>
      </c>
      <c r="CO69" s="134">
        <f t="shared" si="66"/>
        <v>0</v>
      </c>
      <c r="CP69" s="134">
        <f t="shared" si="67"/>
        <v>0</v>
      </c>
      <c r="CQ69" s="134">
        <f t="shared" si="21"/>
        <v>0</v>
      </c>
      <c r="CR69" t="str">
        <f>IF(AND(DD69=""),"",IF(DD69=0,"",1+(MAX(CR$60:CR68))))</f>
        <v/>
      </c>
      <c r="CS69" s="133">
        <v>10</v>
      </c>
      <c r="CT69" s="130">
        <f t="shared" si="68"/>
        <v>0</v>
      </c>
      <c r="CU69" s="134">
        <f t="shared" si="69"/>
        <v>0</v>
      </c>
      <c r="CV69" s="134">
        <f t="shared" si="70"/>
        <v>0</v>
      </c>
      <c r="CW69" s="134">
        <f t="shared" si="71"/>
        <v>0</v>
      </c>
      <c r="CX69" s="134">
        <f t="shared" si="72"/>
        <v>0</v>
      </c>
      <c r="CY69" s="134">
        <f t="shared" si="73"/>
        <v>0</v>
      </c>
      <c r="CZ69" s="134">
        <f t="shared" si="74"/>
        <v>0</v>
      </c>
      <c r="DA69" s="134">
        <f t="shared" si="75"/>
        <v>0</v>
      </c>
      <c r="DB69" s="134">
        <f t="shared" si="76"/>
        <v>0</v>
      </c>
      <c r="DC69" s="134">
        <f t="shared" si="77"/>
        <v>0</v>
      </c>
      <c r="DD69" s="134">
        <f t="shared" si="23"/>
        <v>0</v>
      </c>
    </row>
    <row r="70" spans="1:108" ht="18.75">
      <c r="A70" s="13">
        <v>11</v>
      </c>
      <c r="B70" s="212" t="s">
        <v>408</v>
      </c>
      <c r="C70" s="215" t="s">
        <v>63</v>
      </c>
      <c r="D70" s="207">
        <v>10</v>
      </c>
      <c r="E70" s="208">
        <v>41100</v>
      </c>
      <c r="F70" s="208" t="s">
        <v>55</v>
      </c>
      <c r="G70" s="209">
        <v>111002730880</v>
      </c>
      <c r="H70" s="208" t="s">
        <v>56</v>
      </c>
      <c r="I70" s="208" t="s">
        <v>57</v>
      </c>
      <c r="J70" s="208" t="s">
        <v>57</v>
      </c>
      <c r="K70" s="211" t="s">
        <v>62</v>
      </c>
      <c r="L70" s="371"/>
      <c r="M70" s="29"/>
      <c r="N70" s="29"/>
      <c r="O70" s="29"/>
      <c r="AC70" t="str">
        <f t="shared" si="24"/>
        <v>1995</v>
      </c>
      <c r="AD70">
        <f t="shared" si="25"/>
        <v>0</v>
      </c>
      <c r="AE70" t="str">
        <f>IF(AND(AQ70=""),"",IF(AQ70=0,"",1+(MAX(AE$60:AE69))))</f>
        <v/>
      </c>
      <c r="AF70" s="72">
        <v>11</v>
      </c>
      <c r="AG70" s="130">
        <f t="shared" si="26"/>
        <v>0</v>
      </c>
      <c r="AH70" s="134">
        <f t="shared" si="27"/>
        <v>0</v>
      </c>
      <c r="AI70" s="134">
        <f t="shared" si="28"/>
        <v>0</v>
      </c>
      <c r="AJ70" s="134">
        <f t="shared" si="29"/>
        <v>0</v>
      </c>
      <c r="AK70" s="134">
        <f t="shared" si="30"/>
        <v>0</v>
      </c>
      <c r="AL70" s="134">
        <f t="shared" si="31"/>
        <v>0</v>
      </c>
      <c r="AM70" s="134">
        <f t="shared" si="32"/>
        <v>0</v>
      </c>
      <c r="AN70" s="134">
        <f t="shared" si="33"/>
        <v>0</v>
      </c>
      <c r="AO70" s="134">
        <f t="shared" si="34"/>
        <v>0</v>
      </c>
      <c r="AP70" s="134">
        <f t="shared" si="35"/>
        <v>0</v>
      </c>
      <c r="AQ70" s="134">
        <f t="shared" si="13"/>
        <v>0</v>
      </c>
      <c r="AR70">
        <f>IF(AND(BD70=""),"",IF(BD70=0,"",1+(MAX(AR$60:AR69))))</f>
        <v>10</v>
      </c>
      <c r="AS70" s="133">
        <v>11</v>
      </c>
      <c r="AT70" s="130" t="str">
        <f t="shared" si="78"/>
        <v>Jh eukst ikpksjh</v>
      </c>
      <c r="AU70" s="131" t="str">
        <f t="shared" si="79"/>
        <v>TEACHER-III</v>
      </c>
      <c r="AV70" s="131">
        <f t="shared" si="80"/>
        <v>10</v>
      </c>
      <c r="AW70" s="131">
        <f t="shared" si="81"/>
        <v>41100</v>
      </c>
      <c r="AX70" s="131" t="str">
        <f t="shared" si="82"/>
        <v>RJAJ199506021728</v>
      </c>
      <c r="AY70" s="131">
        <f t="shared" si="83"/>
        <v>111002730880</v>
      </c>
      <c r="AZ70" s="131" t="str">
        <f t="shared" si="84"/>
        <v>MALE</v>
      </c>
      <c r="BA70" s="131" t="str">
        <f t="shared" si="85"/>
        <v>NO</v>
      </c>
      <c r="BB70" s="131" t="str">
        <f t="shared" si="86"/>
        <v>NO</v>
      </c>
      <c r="BC70" s="131" t="str">
        <f t="shared" si="37"/>
        <v>NON GAZETTED - REGULAR</v>
      </c>
      <c r="BD70" s="134">
        <f t="shared" si="15"/>
        <v>1</v>
      </c>
      <c r="BE70" t="str">
        <f>IF(AND(BQ70=""),"",IF(BQ70=0,"",1+(MAX(BE$60:BE69))))</f>
        <v/>
      </c>
      <c r="BF70" s="72">
        <v>11</v>
      </c>
      <c r="BG70" s="130">
        <f t="shared" si="38"/>
        <v>0</v>
      </c>
      <c r="BH70" s="134">
        <f t="shared" si="39"/>
        <v>0</v>
      </c>
      <c r="BI70" s="134">
        <f t="shared" si="40"/>
        <v>0</v>
      </c>
      <c r="BJ70" s="134">
        <f t="shared" si="41"/>
        <v>0</v>
      </c>
      <c r="BK70" s="134">
        <f t="shared" si="42"/>
        <v>0</v>
      </c>
      <c r="BL70" s="134">
        <f t="shared" si="43"/>
        <v>0</v>
      </c>
      <c r="BM70" s="134">
        <f t="shared" si="44"/>
        <v>0</v>
      </c>
      <c r="BN70" s="134">
        <f t="shared" si="45"/>
        <v>0</v>
      </c>
      <c r="BO70" s="134">
        <f t="shared" si="46"/>
        <v>0</v>
      </c>
      <c r="BP70" s="134">
        <f t="shared" si="47"/>
        <v>0</v>
      </c>
      <c r="BQ70" s="134">
        <f t="shared" si="17"/>
        <v>0</v>
      </c>
      <c r="BR70" t="str">
        <f>IF(AND(CD70=""),"",IF(CD70=0,"",1+(MAX(BR$60:BR69))))</f>
        <v/>
      </c>
      <c r="BS70" s="133">
        <v>11</v>
      </c>
      <c r="BT70" s="130">
        <f t="shared" si="48"/>
        <v>0</v>
      </c>
      <c r="BU70" s="134">
        <f t="shared" si="49"/>
        <v>0</v>
      </c>
      <c r="BV70" s="134">
        <f t="shared" si="50"/>
        <v>0</v>
      </c>
      <c r="BW70" s="134">
        <f t="shared" si="51"/>
        <v>0</v>
      </c>
      <c r="BX70" s="134">
        <f t="shared" si="52"/>
        <v>0</v>
      </c>
      <c r="BY70" s="134">
        <f t="shared" si="53"/>
        <v>0</v>
      </c>
      <c r="BZ70" s="134">
        <f t="shared" si="54"/>
        <v>0</v>
      </c>
      <c r="CA70" s="134">
        <f t="shared" si="55"/>
        <v>0</v>
      </c>
      <c r="CB70" s="134">
        <f t="shared" si="56"/>
        <v>0</v>
      </c>
      <c r="CC70" s="134">
        <f t="shared" si="57"/>
        <v>0</v>
      </c>
      <c r="CD70" s="134">
        <f t="shared" si="19"/>
        <v>0</v>
      </c>
      <c r="CE70" t="str">
        <f>IF(AND(CQ70=""),"",IF(CQ70=0,"",1+(MAX(CE$60:CE69))))</f>
        <v/>
      </c>
      <c r="CF70" s="72">
        <v>11</v>
      </c>
      <c r="CG70" s="130">
        <f t="shared" si="58"/>
        <v>0</v>
      </c>
      <c r="CH70" s="134">
        <f t="shared" si="59"/>
        <v>0</v>
      </c>
      <c r="CI70" s="134">
        <f t="shared" si="60"/>
        <v>0</v>
      </c>
      <c r="CJ70" s="134">
        <f t="shared" si="61"/>
        <v>0</v>
      </c>
      <c r="CK70" s="134">
        <f t="shared" si="62"/>
        <v>0</v>
      </c>
      <c r="CL70" s="134">
        <f t="shared" si="63"/>
        <v>0</v>
      </c>
      <c r="CM70" s="134">
        <f t="shared" si="64"/>
        <v>0</v>
      </c>
      <c r="CN70" s="134">
        <f t="shared" si="65"/>
        <v>0</v>
      </c>
      <c r="CO70" s="134">
        <f t="shared" si="66"/>
        <v>0</v>
      </c>
      <c r="CP70" s="134">
        <f t="shared" si="67"/>
        <v>0</v>
      </c>
      <c r="CQ70" s="134">
        <f t="shared" si="21"/>
        <v>0</v>
      </c>
      <c r="CR70" t="str">
        <f>IF(AND(DD70=""),"",IF(DD70=0,"",1+(MAX(CR$60:CR69))))</f>
        <v/>
      </c>
      <c r="CS70" s="72">
        <v>11</v>
      </c>
      <c r="CT70" s="130">
        <f t="shared" si="68"/>
        <v>0</v>
      </c>
      <c r="CU70" s="134">
        <f t="shared" si="69"/>
        <v>0</v>
      </c>
      <c r="CV70" s="134">
        <f t="shared" si="70"/>
        <v>0</v>
      </c>
      <c r="CW70" s="134">
        <f t="shared" si="71"/>
        <v>0</v>
      </c>
      <c r="CX70" s="134">
        <f t="shared" si="72"/>
        <v>0</v>
      </c>
      <c r="CY70" s="134">
        <f t="shared" si="73"/>
        <v>0</v>
      </c>
      <c r="CZ70" s="134">
        <f t="shared" si="74"/>
        <v>0</v>
      </c>
      <c r="DA70" s="134">
        <f t="shared" si="75"/>
        <v>0</v>
      </c>
      <c r="DB70" s="134">
        <f t="shared" si="76"/>
        <v>0</v>
      </c>
      <c r="DC70" s="134">
        <f t="shared" si="77"/>
        <v>0</v>
      </c>
      <c r="DD70" s="134">
        <f t="shared" si="23"/>
        <v>0</v>
      </c>
    </row>
    <row r="71" spans="1:108" ht="18.75">
      <c r="A71" s="13">
        <v>12</v>
      </c>
      <c r="B71" s="212" t="s">
        <v>409</v>
      </c>
      <c r="C71" s="215" t="s">
        <v>63</v>
      </c>
      <c r="D71" s="207">
        <v>10</v>
      </c>
      <c r="E71" s="208">
        <v>41100</v>
      </c>
      <c r="F71" s="208" t="s">
        <v>55</v>
      </c>
      <c r="G71" s="209">
        <v>1057886</v>
      </c>
      <c r="H71" s="208" t="s">
        <v>56</v>
      </c>
      <c r="I71" s="208" t="s">
        <v>57</v>
      </c>
      <c r="J71" s="208" t="s">
        <v>57</v>
      </c>
      <c r="K71" s="211" t="s">
        <v>62</v>
      </c>
      <c r="L71" s="371"/>
      <c r="M71" s="29"/>
      <c r="N71" s="29"/>
      <c r="O71" s="29"/>
      <c r="AC71" t="str">
        <f t="shared" si="24"/>
        <v>1995</v>
      </c>
      <c r="AD71">
        <f t="shared" si="25"/>
        <v>0</v>
      </c>
      <c r="AE71" t="str">
        <f>IF(AND(AQ71=""),"",IF(AQ71=0,"",1+(MAX(AE$60:AE70))))</f>
        <v/>
      </c>
      <c r="AF71" s="72">
        <v>12</v>
      </c>
      <c r="AG71" s="130">
        <f t="shared" si="26"/>
        <v>0</v>
      </c>
      <c r="AH71" s="134">
        <f t="shared" si="27"/>
        <v>0</v>
      </c>
      <c r="AI71" s="134">
        <f t="shared" si="28"/>
        <v>0</v>
      </c>
      <c r="AJ71" s="134">
        <f t="shared" si="29"/>
        <v>0</v>
      </c>
      <c r="AK71" s="134">
        <f t="shared" si="30"/>
        <v>0</v>
      </c>
      <c r="AL71" s="134">
        <f t="shared" si="31"/>
        <v>0</v>
      </c>
      <c r="AM71" s="134">
        <f t="shared" si="32"/>
        <v>0</v>
      </c>
      <c r="AN71" s="134">
        <f t="shared" si="33"/>
        <v>0</v>
      </c>
      <c r="AO71" s="134">
        <f t="shared" si="34"/>
        <v>0</v>
      </c>
      <c r="AP71" s="134">
        <f t="shared" si="35"/>
        <v>0</v>
      </c>
      <c r="AQ71" s="134">
        <f t="shared" si="13"/>
        <v>0</v>
      </c>
      <c r="AR71">
        <f>IF(AND(BD71=""),"",IF(BD71=0,"",1+(MAX(AR$60:AR70))))</f>
        <v>11</v>
      </c>
      <c r="AS71" s="133">
        <v>12</v>
      </c>
      <c r="AT71" s="130" t="str">
        <f t="shared" si="78"/>
        <v>Jh iznhiflag</v>
      </c>
      <c r="AU71" s="131" t="str">
        <f t="shared" si="79"/>
        <v>TEACHER-III</v>
      </c>
      <c r="AV71" s="131">
        <f t="shared" si="80"/>
        <v>10</v>
      </c>
      <c r="AW71" s="131">
        <f t="shared" si="81"/>
        <v>41100</v>
      </c>
      <c r="AX71" s="131" t="str">
        <f t="shared" si="82"/>
        <v>RJAJ199506021728</v>
      </c>
      <c r="AY71" s="131">
        <f t="shared" si="83"/>
        <v>1057886</v>
      </c>
      <c r="AZ71" s="131" t="str">
        <f t="shared" si="84"/>
        <v>MALE</v>
      </c>
      <c r="BA71" s="131" t="str">
        <f t="shared" si="85"/>
        <v>NO</v>
      </c>
      <c r="BB71" s="131" t="str">
        <f t="shared" si="86"/>
        <v>NO</v>
      </c>
      <c r="BC71" s="131" t="str">
        <f t="shared" si="37"/>
        <v>NON GAZETTED - REGULAR</v>
      </c>
      <c r="BD71" s="134">
        <f t="shared" si="15"/>
        <v>1</v>
      </c>
      <c r="BE71" t="str">
        <f>IF(AND(BQ71=""),"",IF(BQ71=0,"",1+(MAX(BE$60:BE70))))</f>
        <v/>
      </c>
      <c r="BF71" s="72">
        <v>12</v>
      </c>
      <c r="BG71" s="130">
        <f t="shared" si="38"/>
        <v>0</v>
      </c>
      <c r="BH71" s="134">
        <f t="shared" si="39"/>
        <v>0</v>
      </c>
      <c r="BI71" s="134">
        <f t="shared" si="40"/>
        <v>0</v>
      </c>
      <c r="BJ71" s="134">
        <f t="shared" si="41"/>
        <v>0</v>
      </c>
      <c r="BK71" s="134">
        <f t="shared" si="42"/>
        <v>0</v>
      </c>
      <c r="BL71" s="134">
        <f t="shared" si="43"/>
        <v>0</v>
      </c>
      <c r="BM71" s="134">
        <f t="shared" si="44"/>
        <v>0</v>
      </c>
      <c r="BN71" s="134">
        <f t="shared" si="45"/>
        <v>0</v>
      </c>
      <c r="BO71" s="134">
        <f t="shared" si="46"/>
        <v>0</v>
      </c>
      <c r="BP71" s="134">
        <f t="shared" si="47"/>
        <v>0</v>
      </c>
      <c r="BQ71" s="134">
        <f t="shared" si="17"/>
        <v>0</v>
      </c>
      <c r="BR71" t="str">
        <f>IF(AND(CD71=""),"",IF(CD71=0,"",1+(MAX(BR$60:BR70))))</f>
        <v/>
      </c>
      <c r="BS71" s="133">
        <v>12</v>
      </c>
      <c r="BT71" s="130">
        <f t="shared" si="48"/>
        <v>0</v>
      </c>
      <c r="BU71" s="134">
        <f t="shared" si="49"/>
        <v>0</v>
      </c>
      <c r="BV71" s="134">
        <f t="shared" si="50"/>
        <v>0</v>
      </c>
      <c r="BW71" s="134">
        <f t="shared" si="51"/>
        <v>0</v>
      </c>
      <c r="BX71" s="134">
        <f t="shared" si="52"/>
        <v>0</v>
      </c>
      <c r="BY71" s="134">
        <f t="shared" si="53"/>
        <v>0</v>
      </c>
      <c r="BZ71" s="134">
        <f t="shared" si="54"/>
        <v>0</v>
      </c>
      <c r="CA71" s="134">
        <f t="shared" si="55"/>
        <v>0</v>
      </c>
      <c r="CB71" s="134">
        <f t="shared" si="56"/>
        <v>0</v>
      </c>
      <c r="CC71" s="134">
        <f t="shared" si="57"/>
        <v>0</v>
      </c>
      <c r="CD71" s="134">
        <f t="shared" si="19"/>
        <v>0</v>
      </c>
      <c r="CE71" t="str">
        <f>IF(AND(CQ71=""),"",IF(CQ71=0,"",1+(MAX(CE$60:CE70))))</f>
        <v/>
      </c>
      <c r="CF71" s="72">
        <v>12</v>
      </c>
      <c r="CG71" s="130">
        <f t="shared" si="58"/>
        <v>0</v>
      </c>
      <c r="CH71" s="134">
        <f t="shared" si="59"/>
        <v>0</v>
      </c>
      <c r="CI71" s="134">
        <f t="shared" si="60"/>
        <v>0</v>
      </c>
      <c r="CJ71" s="134">
        <f t="shared" si="61"/>
        <v>0</v>
      </c>
      <c r="CK71" s="134">
        <f t="shared" si="62"/>
        <v>0</v>
      </c>
      <c r="CL71" s="134">
        <f t="shared" si="63"/>
        <v>0</v>
      </c>
      <c r="CM71" s="134">
        <f t="shared" si="64"/>
        <v>0</v>
      </c>
      <c r="CN71" s="134">
        <f t="shared" si="65"/>
        <v>0</v>
      </c>
      <c r="CO71" s="134">
        <f t="shared" si="66"/>
        <v>0</v>
      </c>
      <c r="CP71" s="134">
        <f t="shared" si="67"/>
        <v>0</v>
      </c>
      <c r="CQ71" s="134">
        <f t="shared" si="21"/>
        <v>0</v>
      </c>
      <c r="CR71" t="str">
        <f>IF(AND(DD71=""),"",IF(DD71=0,"",1+(MAX(CR$60:CR70))))</f>
        <v/>
      </c>
      <c r="CS71" s="133">
        <v>12</v>
      </c>
      <c r="CT71" s="130">
        <f t="shared" si="68"/>
        <v>0</v>
      </c>
      <c r="CU71" s="134">
        <f t="shared" si="69"/>
        <v>0</v>
      </c>
      <c r="CV71" s="134">
        <f t="shared" si="70"/>
        <v>0</v>
      </c>
      <c r="CW71" s="134">
        <f t="shared" si="71"/>
        <v>0</v>
      </c>
      <c r="CX71" s="134">
        <f t="shared" si="72"/>
        <v>0</v>
      </c>
      <c r="CY71" s="134">
        <f t="shared" si="73"/>
        <v>0</v>
      </c>
      <c r="CZ71" s="134">
        <f t="shared" si="74"/>
        <v>0</v>
      </c>
      <c r="DA71" s="134">
        <f t="shared" si="75"/>
        <v>0</v>
      </c>
      <c r="DB71" s="134">
        <f t="shared" si="76"/>
        <v>0</v>
      </c>
      <c r="DC71" s="134">
        <f t="shared" si="77"/>
        <v>0</v>
      </c>
      <c r="DD71" s="134">
        <f t="shared" si="23"/>
        <v>0</v>
      </c>
    </row>
    <row r="72" spans="1:108" ht="18.75">
      <c r="A72" s="13">
        <v>13</v>
      </c>
      <c r="B72" s="212" t="s">
        <v>410</v>
      </c>
      <c r="C72" s="215" t="s">
        <v>63</v>
      </c>
      <c r="D72" s="207">
        <v>10</v>
      </c>
      <c r="E72" s="208">
        <v>41100</v>
      </c>
      <c r="F72" s="208" t="s">
        <v>55</v>
      </c>
      <c r="G72" s="209">
        <v>1057886</v>
      </c>
      <c r="H72" s="208" t="s">
        <v>56</v>
      </c>
      <c r="I72" s="208" t="s">
        <v>57</v>
      </c>
      <c r="J72" s="208" t="s">
        <v>57</v>
      </c>
      <c r="K72" s="211" t="s">
        <v>62</v>
      </c>
      <c r="L72" s="371"/>
      <c r="M72" s="29"/>
      <c r="N72" s="29"/>
      <c r="O72" s="29"/>
      <c r="AC72" t="str">
        <f t="shared" si="24"/>
        <v>1995</v>
      </c>
      <c r="AD72">
        <f t="shared" si="25"/>
        <v>0</v>
      </c>
      <c r="AE72" t="str">
        <f>IF(AND(AQ72=""),"",IF(AQ72=0,"",1+(MAX(AE$60:AE71))))</f>
        <v/>
      </c>
      <c r="AF72" s="72">
        <v>13</v>
      </c>
      <c r="AG72" s="130">
        <f t="shared" si="26"/>
        <v>0</v>
      </c>
      <c r="AH72" s="134">
        <f t="shared" si="27"/>
        <v>0</v>
      </c>
      <c r="AI72" s="134">
        <f t="shared" si="28"/>
        <v>0</v>
      </c>
      <c r="AJ72" s="134">
        <f t="shared" si="29"/>
        <v>0</v>
      </c>
      <c r="AK72" s="134">
        <f t="shared" si="30"/>
        <v>0</v>
      </c>
      <c r="AL72" s="134">
        <f t="shared" si="31"/>
        <v>0</v>
      </c>
      <c r="AM72" s="134">
        <f t="shared" si="32"/>
        <v>0</v>
      </c>
      <c r="AN72" s="134">
        <f t="shared" si="33"/>
        <v>0</v>
      </c>
      <c r="AO72" s="134">
        <f t="shared" si="34"/>
        <v>0</v>
      </c>
      <c r="AP72" s="134">
        <f t="shared" si="35"/>
        <v>0</v>
      </c>
      <c r="AQ72" s="134">
        <f t="shared" si="13"/>
        <v>0</v>
      </c>
      <c r="AR72">
        <f>IF(AND(BD72=""),"",IF(BD72=0,"",1+(MAX(AR$60:AR71))))</f>
        <v>12</v>
      </c>
      <c r="AS72" s="133">
        <v>13</v>
      </c>
      <c r="AT72" s="130" t="str">
        <f t="shared" si="78"/>
        <v>Jh vfHkeU;q flag</v>
      </c>
      <c r="AU72" s="131" t="str">
        <f t="shared" si="79"/>
        <v>TEACHER-III</v>
      </c>
      <c r="AV72" s="131">
        <f t="shared" si="80"/>
        <v>10</v>
      </c>
      <c r="AW72" s="131">
        <f t="shared" si="81"/>
        <v>41100</v>
      </c>
      <c r="AX72" s="131" t="str">
        <f t="shared" si="82"/>
        <v>RJAJ199506021728</v>
      </c>
      <c r="AY72" s="131">
        <f t="shared" si="83"/>
        <v>1057886</v>
      </c>
      <c r="AZ72" s="131" t="str">
        <f t="shared" si="84"/>
        <v>MALE</v>
      </c>
      <c r="BA72" s="131" t="str">
        <f t="shared" si="85"/>
        <v>NO</v>
      </c>
      <c r="BB72" s="131" t="str">
        <f t="shared" si="86"/>
        <v>NO</v>
      </c>
      <c r="BC72" s="131" t="str">
        <f t="shared" si="37"/>
        <v>NON GAZETTED - REGULAR</v>
      </c>
      <c r="BD72" s="134">
        <f t="shared" si="15"/>
        <v>1</v>
      </c>
      <c r="BE72" t="str">
        <f>IF(AND(BQ72=""),"",IF(BQ72=0,"",1+(MAX(BE$60:BE71))))</f>
        <v/>
      </c>
      <c r="BF72" s="72">
        <v>13</v>
      </c>
      <c r="BG72" s="130">
        <f t="shared" si="38"/>
        <v>0</v>
      </c>
      <c r="BH72" s="134">
        <f t="shared" si="39"/>
        <v>0</v>
      </c>
      <c r="BI72" s="134">
        <f t="shared" si="40"/>
        <v>0</v>
      </c>
      <c r="BJ72" s="134">
        <f t="shared" si="41"/>
        <v>0</v>
      </c>
      <c r="BK72" s="134">
        <f t="shared" si="42"/>
        <v>0</v>
      </c>
      <c r="BL72" s="134">
        <f t="shared" si="43"/>
        <v>0</v>
      </c>
      <c r="BM72" s="134">
        <f t="shared" si="44"/>
        <v>0</v>
      </c>
      <c r="BN72" s="134">
        <f t="shared" si="45"/>
        <v>0</v>
      </c>
      <c r="BO72" s="134">
        <f t="shared" si="46"/>
        <v>0</v>
      </c>
      <c r="BP72" s="134">
        <f t="shared" si="47"/>
        <v>0</v>
      </c>
      <c r="BQ72" s="134">
        <f t="shared" si="17"/>
        <v>0</v>
      </c>
      <c r="BR72" t="str">
        <f>IF(AND(CD72=""),"",IF(CD72=0,"",1+(MAX(BR$60:BR71))))</f>
        <v/>
      </c>
      <c r="BS72" s="133">
        <v>13</v>
      </c>
      <c r="BT72" s="130">
        <f t="shared" si="48"/>
        <v>0</v>
      </c>
      <c r="BU72" s="134">
        <f t="shared" si="49"/>
        <v>0</v>
      </c>
      <c r="BV72" s="134">
        <f t="shared" si="50"/>
        <v>0</v>
      </c>
      <c r="BW72" s="134">
        <f t="shared" si="51"/>
        <v>0</v>
      </c>
      <c r="BX72" s="134">
        <f t="shared" si="52"/>
        <v>0</v>
      </c>
      <c r="BY72" s="134">
        <f t="shared" si="53"/>
        <v>0</v>
      </c>
      <c r="BZ72" s="134">
        <f t="shared" si="54"/>
        <v>0</v>
      </c>
      <c r="CA72" s="134">
        <f t="shared" si="55"/>
        <v>0</v>
      </c>
      <c r="CB72" s="134">
        <f t="shared" si="56"/>
        <v>0</v>
      </c>
      <c r="CC72" s="134">
        <f t="shared" si="57"/>
        <v>0</v>
      </c>
      <c r="CD72" s="134">
        <f t="shared" si="19"/>
        <v>0</v>
      </c>
      <c r="CE72" t="str">
        <f>IF(AND(CQ72=""),"",IF(CQ72=0,"",1+(MAX(CE$60:CE71))))</f>
        <v/>
      </c>
      <c r="CF72" s="72">
        <v>13</v>
      </c>
      <c r="CG72" s="130">
        <f t="shared" si="58"/>
        <v>0</v>
      </c>
      <c r="CH72" s="134">
        <f t="shared" si="59"/>
        <v>0</v>
      </c>
      <c r="CI72" s="134">
        <f t="shared" si="60"/>
        <v>0</v>
      </c>
      <c r="CJ72" s="134">
        <f t="shared" si="61"/>
        <v>0</v>
      </c>
      <c r="CK72" s="134">
        <f t="shared" si="62"/>
        <v>0</v>
      </c>
      <c r="CL72" s="134">
        <f t="shared" si="63"/>
        <v>0</v>
      </c>
      <c r="CM72" s="134">
        <f t="shared" si="64"/>
        <v>0</v>
      </c>
      <c r="CN72" s="134">
        <f t="shared" si="65"/>
        <v>0</v>
      </c>
      <c r="CO72" s="134">
        <f t="shared" si="66"/>
        <v>0</v>
      </c>
      <c r="CP72" s="134">
        <f t="shared" si="67"/>
        <v>0</v>
      </c>
      <c r="CQ72" s="134">
        <f t="shared" si="21"/>
        <v>0</v>
      </c>
      <c r="CR72" t="str">
        <f>IF(AND(DD72=""),"",IF(DD72=0,"",1+(MAX(CR$60:CR71))))</f>
        <v/>
      </c>
      <c r="CS72" s="72">
        <v>13</v>
      </c>
      <c r="CT72" s="130">
        <f t="shared" si="68"/>
        <v>0</v>
      </c>
      <c r="CU72" s="134">
        <f t="shared" si="69"/>
        <v>0</v>
      </c>
      <c r="CV72" s="134">
        <f t="shared" si="70"/>
        <v>0</v>
      </c>
      <c r="CW72" s="134">
        <f t="shared" si="71"/>
        <v>0</v>
      </c>
      <c r="CX72" s="134">
        <f t="shared" si="72"/>
        <v>0</v>
      </c>
      <c r="CY72" s="134">
        <f t="shared" si="73"/>
        <v>0</v>
      </c>
      <c r="CZ72" s="134">
        <f t="shared" si="74"/>
        <v>0</v>
      </c>
      <c r="DA72" s="134">
        <f t="shared" si="75"/>
        <v>0</v>
      </c>
      <c r="DB72" s="134">
        <f t="shared" si="76"/>
        <v>0</v>
      </c>
      <c r="DC72" s="134">
        <f t="shared" si="77"/>
        <v>0</v>
      </c>
      <c r="DD72" s="134">
        <f t="shared" si="23"/>
        <v>0</v>
      </c>
    </row>
    <row r="73" spans="1:108" ht="18.75">
      <c r="A73" s="13">
        <v>14</v>
      </c>
      <c r="B73" s="212" t="s">
        <v>411</v>
      </c>
      <c r="C73" s="215" t="s">
        <v>63</v>
      </c>
      <c r="D73" s="207">
        <v>10</v>
      </c>
      <c r="E73" s="208">
        <v>41100</v>
      </c>
      <c r="F73" s="208" t="s">
        <v>55</v>
      </c>
      <c r="G73" s="209">
        <v>1057886</v>
      </c>
      <c r="H73" s="208" t="s">
        <v>56</v>
      </c>
      <c r="I73" s="208" t="s">
        <v>57</v>
      </c>
      <c r="J73" s="208" t="s">
        <v>57</v>
      </c>
      <c r="K73" s="211" t="s">
        <v>62</v>
      </c>
      <c r="L73" s="371"/>
      <c r="M73" s="29"/>
      <c r="N73" s="29"/>
      <c r="O73" s="29"/>
      <c r="AC73" t="str">
        <f t="shared" si="24"/>
        <v>1995</v>
      </c>
      <c r="AD73">
        <f t="shared" si="25"/>
        <v>0</v>
      </c>
      <c r="AE73" t="str">
        <f>IF(AND(AQ73=""),"",IF(AQ73=0,"",1+(MAX(AE$60:AE72))))</f>
        <v/>
      </c>
      <c r="AF73" s="72">
        <v>14</v>
      </c>
      <c r="AG73" s="130">
        <f t="shared" si="26"/>
        <v>0</v>
      </c>
      <c r="AH73" s="134">
        <f t="shared" si="27"/>
        <v>0</v>
      </c>
      <c r="AI73" s="134">
        <f t="shared" si="28"/>
        <v>0</v>
      </c>
      <c r="AJ73" s="134">
        <f t="shared" si="29"/>
        <v>0</v>
      </c>
      <c r="AK73" s="134">
        <f t="shared" si="30"/>
        <v>0</v>
      </c>
      <c r="AL73" s="134">
        <f t="shared" si="31"/>
        <v>0</v>
      </c>
      <c r="AM73" s="134">
        <f t="shared" si="32"/>
        <v>0</v>
      </c>
      <c r="AN73" s="134">
        <f t="shared" si="33"/>
        <v>0</v>
      </c>
      <c r="AO73" s="134">
        <f t="shared" si="34"/>
        <v>0</v>
      </c>
      <c r="AP73" s="134">
        <f t="shared" si="35"/>
        <v>0</v>
      </c>
      <c r="AQ73" s="134">
        <f t="shared" si="13"/>
        <v>0</v>
      </c>
      <c r="AR73">
        <f>IF(AND(BD73=""),"",IF(BD73=0,"",1+(MAX(AR$60:AR72))))</f>
        <v>13</v>
      </c>
      <c r="AS73" s="133">
        <v>14</v>
      </c>
      <c r="AT73" s="130" t="str">
        <f t="shared" si="78"/>
        <v>Jh iq"isUn toM+k</v>
      </c>
      <c r="AU73" s="131" t="str">
        <f t="shared" si="79"/>
        <v>TEACHER-III</v>
      </c>
      <c r="AV73" s="131">
        <f t="shared" si="80"/>
        <v>10</v>
      </c>
      <c r="AW73" s="131">
        <f t="shared" si="81"/>
        <v>41100</v>
      </c>
      <c r="AX73" s="131" t="str">
        <f t="shared" si="82"/>
        <v>RJAJ199506021728</v>
      </c>
      <c r="AY73" s="131">
        <f t="shared" si="83"/>
        <v>1057886</v>
      </c>
      <c r="AZ73" s="131" t="str">
        <f t="shared" si="84"/>
        <v>MALE</v>
      </c>
      <c r="BA73" s="131" t="str">
        <f t="shared" si="85"/>
        <v>NO</v>
      </c>
      <c r="BB73" s="131" t="str">
        <f t="shared" si="86"/>
        <v>NO</v>
      </c>
      <c r="BC73" s="131" t="str">
        <f t="shared" si="37"/>
        <v>NON GAZETTED - REGULAR</v>
      </c>
      <c r="BD73" s="134">
        <f t="shared" si="15"/>
        <v>1</v>
      </c>
      <c r="BE73" t="str">
        <f>IF(AND(BQ73=""),"",IF(BQ73=0,"",1+(MAX(BE$60:BE72))))</f>
        <v/>
      </c>
      <c r="BF73" s="72">
        <v>14</v>
      </c>
      <c r="BG73" s="130">
        <f t="shared" si="38"/>
        <v>0</v>
      </c>
      <c r="BH73" s="134">
        <f t="shared" si="39"/>
        <v>0</v>
      </c>
      <c r="BI73" s="134">
        <f t="shared" si="40"/>
        <v>0</v>
      </c>
      <c r="BJ73" s="134">
        <f t="shared" si="41"/>
        <v>0</v>
      </c>
      <c r="BK73" s="134">
        <f t="shared" si="42"/>
        <v>0</v>
      </c>
      <c r="BL73" s="134">
        <f t="shared" si="43"/>
        <v>0</v>
      </c>
      <c r="BM73" s="134">
        <f t="shared" si="44"/>
        <v>0</v>
      </c>
      <c r="BN73" s="134">
        <f t="shared" si="45"/>
        <v>0</v>
      </c>
      <c r="BO73" s="134">
        <f t="shared" si="46"/>
        <v>0</v>
      </c>
      <c r="BP73" s="134">
        <f t="shared" si="47"/>
        <v>0</v>
      </c>
      <c r="BQ73" s="134">
        <f t="shared" si="17"/>
        <v>0</v>
      </c>
      <c r="BR73" t="str">
        <f>IF(AND(CD73=""),"",IF(CD73=0,"",1+(MAX(BR$60:BR72))))</f>
        <v/>
      </c>
      <c r="BS73" s="133">
        <v>14</v>
      </c>
      <c r="BT73" s="130">
        <f t="shared" si="48"/>
        <v>0</v>
      </c>
      <c r="BU73" s="134">
        <f t="shared" si="49"/>
        <v>0</v>
      </c>
      <c r="BV73" s="134">
        <f t="shared" si="50"/>
        <v>0</v>
      </c>
      <c r="BW73" s="134">
        <f t="shared" si="51"/>
        <v>0</v>
      </c>
      <c r="BX73" s="134">
        <f t="shared" si="52"/>
        <v>0</v>
      </c>
      <c r="BY73" s="134">
        <f t="shared" si="53"/>
        <v>0</v>
      </c>
      <c r="BZ73" s="134">
        <f t="shared" si="54"/>
        <v>0</v>
      </c>
      <c r="CA73" s="134">
        <f t="shared" si="55"/>
        <v>0</v>
      </c>
      <c r="CB73" s="134">
        <f t="shared" si="56"/>
        <v>0</v>
      </c>
      <c r="CC73" s="134">
        <f t="shared" si="57"/>
        <v>0</v>
      </c>
      <c r="CD73" s="134">
        <f t="shared" si="19"/>
        <v>0</v>
      </c>
      <c r="CE73" t="str">
        <f>IF(AND(CQ73=""),"",IF(CQ73=0,"",1+(MAX(CE$60:CE72))))</f>
        <v/>
      </c>
      <c r="CF73" s="72">
        <v>14</v>
      </c>
      <c r="CG73" s="130">
        <f t="shared" si="58"/>
        <v>0</v>
      </c>
      <c r="CH73" s="134">
        <f t="shared" si="59"/>
        <v>0</v>
      </c>
      <c r="CI73" s="134">
        <f t="shared" si="60"/>
        <v>0</v>
      </c>
      <c r="CJ73" s="134">
        <f t="shared" si="61"/>
        <v>0</v>
      </c>
      <c r="CK73" s="134">
        <f t="shared" si="62"/>
        <v>0</v>
      </c>
      <c r="CL73" s="134">
        <f t="shared" si="63"/>
        <v>0</v>
      </c>
      <c r="CM73" s="134">
        <f t="shared" si="64"/>
        <v>0</v>
      </c>
      <c r="CN73" s="134">
        <f t="shared" si="65"/>
        <v>0</v>
      </c>
      <c r="CO73" s="134">
        <f t="shared" si="66"/>
        <v>0</v>
      </c>
      <c r="CP73" s="134">
        <f t="shared" si="67"/>
        <v>0</v>
      </c>
      <c r="CQ73" s="134">
        <f t="shared" si="21"/>
        <v>0</v>
      </c>
      <c r="CR73" t="str">
        <f>IF(AND(DD73=""),"",IF(DD73=0,"",1+(MAX(CR$60:CR72))))</f>
        <v/>
      </c>
      <c r="CS73" s="133">
        <v>14</v>
      </c>
      <c r="CT73" s="130">
        <f t="shared" si="68"/>
        <v>0</v>
      </c>
      <c r="CU73" s="134">
        <f t="shared" si="69"/>
        <v>0</v>
      </c>
      <c r="CV73" s="134">
        <f t="shared" si="70"/>
        <v>0</v>
      </c>
      <c r="CW73" s="134">
        <f t="shared" si="71"/>
        <v>0</v>
      </c>
      <c r="CX73" s="134">
        <f t="shared" si="72"/>
        <v>0</v>
      </c>
      <c r="CY73" s="134">
        <f t="shared" si="73"/>
        <v>0</v>
      </c>
      <c r="CZ73" s="134">
        <f t="shared" si="74"/>
        <v>0</v>
      </c>
      <c r="DA73" s="134">
        <f t="shared" si="75"/>
        <v>0</v>
      </c>
      <c r="DB73" s="134">
        <f t="shared" si="76"/>
        <v>0</v>
      </c>
      <c r="DC73" s="134">
        <f t="shared" si="77"/>
        <v>0</v>
      </c>
      <c r="DD73" s="134">
        <f t="shared" si="23"/>
        <v>0</v>
      </c>
    </row>
    <row r="74" spans="1:108" ht="18.75">
      <c r="A74" s="13">
        <v>15</v>
      </c>
      <c r="B74" s="212" t="s">
        <v>412</v>
      </c>
      <c r="C74" s="215" t="s">
        <v>63</v>
      </c>
      <c r="D74" s="207">
        <v>10</v>
      </c>
      <c r="E74" s="208">
        <v>34600</v>
      </c>
      <c r="F74" s="208" t="s">
        <v>55</v>
      </c>
      <c r="G74" s="209">
        <v>1057886</v>
      </c>
      <c r="H74" s="208" t="s">
        <v>56</v>
      </c>
      <c r="I74" s="208" t="s">
        <v>57</v>
      </c>
      <c r="J74" s="208" t="s">
        <v>57</v>
      </c>
      <c r="K74" s="211" t="s">
        <v>62</v>
      </c>
      <c r="L74" s="371"/>
      <c r="M74" s="29"/>
      <c r="N74" s="29"/>
      <c r="O74" s="29"/>
      <c r="AC74" t="str">
        <f t="shared" si="24"/>
        <v>1995</v>
      </c>
      <c r="AD74">
        <f t="shared" si="25"/>
        <v>0</v>
      </c>
      <c r="AE74" t="str">
        <f>IF(AND(AQ74=""),"",IF(AQ74=0,"",1+(MAX(AE$60:AE73))))</f>
        <v/>
      </c>
      <c r="AF74" s="72">
        <v>15</v>
      </c>
      <c r="AG74" s="130">
        <f t="shared" si="26"/>
        <v>0</v>
      </c>
      <c r="AH74" s="134">
        <f t="shared" si="27"/>
        <v>0</v>
      </c>
      <c r="AI74" s="134">
        <f t="shared" si="28"/>
        <v>0</v>
      </c>
      <c r="AJ74" s="134">
        <f t="shared" si="29"/>
        <v>0</v>
      </c>
      <c r="AK74" s="134">
        <f t="shared" si="30"/>
        <v>0</v>
      </c>
      <c r="AL74" s="134">
        <f t="shared" si="31"/>
        <v>0</v>
      </c>
      <c r="AM74" s="134">
        <f t="shared" si="32"/>
        <v>0</v>
      </c>
      <c r="AN74" s="134">
        <f t="shared" si="33"/>
        <v>0</v>
      </c>
      <c r="AO74" s="134">
        <f t="shared" si="34"/>
        <v>0</v>
      </c>
      <c r="AP74" s="134">
        <f t="shared" si="35"/>
        <v>0</v>
      </c>
      <c r="AQ74" s="134">
        <f t="shared" si="13"/>
        <v>0</v>
      </c>
      <c r="AR74">
        <f>IF(AND(BD74=""),"",IF(BD74=0,"",1+(MAX(AR$60:AR73))))</f>
        <v>14</v>
      </c>
      <c r="AS74" s="133">
        <v>15</v>
      </c>
      <c r="AT74" s="130" t="str">
        <f t="shared" si="78"/>
        <v>Jh lq[kohjflag</v>
      </c>
      <c r="AU74" s="131" t="str">
        <f t="shared" si="79"/>
        <v>TEACHER-III</v>
      </c>
      <c r="AV74" s="131">
        <f t="shared" si="80"/>
        <v>10</v>
      </c>
      <c r="AW74" s="131">
        <f t="shared" si="81"/>
        <v>34600</v>
      </c>
      <c r="AX74" s="131" t="str">
        <f t="shared" si="82"/>
        <v>RJAJ199506021728</v>
      </c>
      <c r="AY74" s="131">
        <f t="shared" si="83"/>
        <v>1057886</v>
      </c>
      <c r="AZ74" s="131" t="str">
        <f t="shared" si="84"/>
        <v>MALE</v>
      </c>
      <c r="BA74" s="131" t="str">
        <f t="shared" si="85"/>
        <v>NO</v>
      </c>
      <c r="BB74" s="131" t="str">
        <f t="shared" si="86"/>
        <v>NO</v>
      </c>
      <c r="BC74" s="131" t="str">
        <f t="shared" si="37"/>
        <v>NON GAZETTED - REGULAR</v>
      </c>
      <c r="BD74" s="134">
        <f t="shared" si="15"/>
        <v>1</v>
      </c>
      <c r="BE74" t="str">
        <f>IF(AND(BQ74=""),"",IF(BQ74=0,"",1+(MAX(BE$60:BE73))))</f>
        <v/>
      </c>
      <c r="BF74" s="72">
        <v>15</v>
      </c>
      <c r="BG74" s="130">
        <f t="shared" si="38"/>
        <v>0</v>
      </c>
      <c r="BH74" s="134">
        <f t="shared" si="39"/>
        <v>0</v>
      </c>
      <c r="BI74" s="134">
        <f t="shared" si="40"/>
        <v>0</v>
      </c>
      <c r="BJ74" s="134">
        <f t="shared" si="41"/>
        <v>0</v>
      </c>
      <c r="BK74" s="134">
        <f t="shared" si="42"/>
        <v>0</v>
      </c>
      <c r="BL74" s="134">
        <f t="shared" si="43"/>
        <v>0</v>
      </c>
      <c r="BM74" s="134">
        <f t="shared" si="44"/>
        <v>0</v>
      </c>
      <c r="BN74" s="134">
        <f t="shared" si="45"/>
        <v>0</v>
      </c>
      <c r="BO74" s="134">
        <f t="shared" si="46"/>
        <v>0</v>
      </c>
      <c r="BP74" s="134">
        <f t="shared" si="47"/>
        <v>0</v>
      </c>
      <c r="BQ74" s="134">
        <f t="shared" si="17"/>
        <v>0</v>
      </c>
      <c r="BR74" t="str">
        <f>IF(AND(CD74=""),"",IF(CD74=0,"",1+(MAX(BR$60:BR73))))</f>
        <v/>
      </c>
      <c r="BS74" s="133">
        <v>15</v>
      </c>
      <c r="BT74" s="130">
        <f t="shared" si="48"/>
        <v>0</v>
      </c>
      <c r="BU74" s="134">
        <f t="shared" si="49"/>
        <v>0</v>
      </c>
      <c r="BV74" s="134">
        <f t="shared" si="50"/>
        <v>0</v>
      </c>
      <c r="BW74" s="134">
        <f t="shared" si="51"/>
        <v>0</v>
      </c>
      <c r="BX74" s="134">
        <f t="shared" si="52"/>
        <v>0</v>
      </c>
      <c r="BY74" s="134">
        <f t="shared" si="53"/>
        <v>0</v>
      </c>
      <c r="BZ74" s="134">
        <f t="shared" si="54"/>
        <v>0</v>
      </c>
      <c r="CA74" s="134">
        <f t="shared" si="55"/>
        <v>0</v>
      </c>
      <c r="CB74" s="134">
        <f t="shared" si="56"/>
        <v>0</v>
      </c>
      <c r="CC74" s="134">
        <f t="shared" si="57"/>
        <v>0</v>
      </c>
      <c r="CD74" s="134">
        <f t="shared" si="19"/>
        <v>0</v>
      </c>
      <c r="CE74" t="str">
        <f>IF(AND(CQ74=""),"",IF(CQ74=0,"",1+(MAX(CE$60:CE73))))</f>
        <v/>
      </c>
      <c r="CF74" s="72">
        <v>15</v>
      </c>
      <c r="CG74" s="130">
        <f t="shared" si="58"/>
        <v>0</v>
      </c>
      <c r="CH74" s="134">
        <f t="shared" si="59"/>
        <v>0</v>
      </c>
      <c r="CI74" s="134">
        <f t="shared" si="60"/>
        <v>0</v>
      </c>
      <c r="CJ74" s="134">
        <f t="shared" si="61"/>
        <v>0</v>
      </c>
      <c r="CK74" s="134">
        <f t="shared" si="62"/>
        <v>0</v>
      </c>
      <c r="CL74" s="134">
        <f t="shared" si="63"/>
        <v>0</v>
      </c>
      <c r="CM74" s="134">
        <f t="shared" si="64"/>
        <v>0</v>
      </c>
      <c r="CN74" s="134">
        <f t="shared" si="65"/>
        <v>0</v>
      </c>
      <c r="CO74" s="134">
        <f t="shared" si="66"/>
        <v>0</v>
      </c>
      <c r="CP74" s="134">
        <f t="shared" si="67"/>
        <v>0</v>
      </c>
      <c r="CQ74" s="134">
        <f t="shared" si="21"/>
        <v>0</v>
      </c>
      <c r="CR74" t="str">
        <f>IF(AND(DD74=""),"",IF(DD74=0,"",1+(MAX(CR$60:CR73))))</f>
        <v/>
      </c>
      <c r="CS74" s="72">
        <v>15</v>
      </c>
      <c r="CT74" s="130">
        <f t="shared" si="68"/>
        <v>0</v>
      </c>
      <c r="CU74" s="134">
        <f t="shared" si="69"/>
        <v>0</v>
      </c>
      <c r="CV74" s="134">
        <f t="shared" si="70"/>
        <v>0</v>
      </c>
      <c r="CW74" s="134">
        <f t="shared" si="71"/>
        <v>0</v>
      </c>
      <c r="CX74" s="134">
        <f t="shared" si="72"/>
        <v>0</v>
      </c>
      <c r="CY74" s="134">
        <f t="shared" si="73"/>
        <v>0</v>
      </c>
      <c r="CZ74" s="134">
        <f t="shared" si="74"/>
        <v>0</v>
      </c>
      <c r="DA74" s="134">
        <f t="shared" si="75"/>
        <v>0</v>
      </c>
      <c r="DB74" s="134">
        <f t="shared" si="76"/>
        <v>0</v>
      </c>
      <c r="DC74" s="134">
        <f t="shared" si="77"/>
        <v>0</v>
      </c>
      <c r="DD74" s="134">
        <f t="shared" si="23"/>
        <v>0</v>
      </c>
    </row>
    <row r="75" spans="1:108" ht="18.75">
      <c r="A75" s="13">
        <v>16</v>
      </c>
      <c r="B75" s="212" t="s">
        <v>413</v>
      </c>
      <c r="C75" s="215" t="s">
        <v>181</v>
      </c>
      <c r="D75" s="207">
        <v>10</v>
      </c>
      <c r="E75" s="208">
        <v>34600</v>
      </c>
      <c r="F75" s="208" t="s">
        <v>55</v>
      </c>
      <c r="G75" s="209">
        <v>1057886</v>
      </c>
      <c r="H75" s="208" t="s">
        <v>56</v>
      </c>
      <c r="I75" s="208"/>
      <c r="J75" s="208"/>
      <c r="K75" s="211" t="s">
        <v>62</v>
      </c>
      <c r="L75" s="371"/>
      <c r="M75" s="29"/>
      <c r="N75" s="29"/>
      <c r="O75" s="29"/>
      <c r="AC75" t="str">
        <f t="shared" si="24"/>
        <v>1995</v>
      </c>
      <c r="AD75">
        <f t="shared" si="25"/>
        <v>0</v>
      </c>
      <c r="AE75" t="str">
        <f>IF(AND(AQ75=""),"",IF(AQ75=0,"",1+(MAX(AE$60:AE74))))</f>
        <v/>
      </c>
      <c r="AF75" s="72">
        <v>16</v>
      </c>
      <c r="AG75" s="130">
        <f t="shared" si="26"/>
        <v>0</v>
      </c>
      <c r="AH75" s="134">
        <f t="shared" si="27"/>
        <v>0</v>
      </c>
      <c r="AI75" s="134">
        <f t="shared" si="28"/>
        <v>0</v>
      </c>
      <c r="AJ75" s="134">
        <f t="shared" si="29"/>
        <v>0</v>
      </c>
      <c r="AK75" s="134">
        <f t="shared" si="30"/>
        <v>0</v>
      </c>
      <c r="AL75" s="134">
        <f t="shared" si="31"/>
        <v>0</v>
      </c>
      <c r="AM75" s="134">
        <f t="shared" si="32"/>
        <v>0</v>
      </c>
      <c r="AN75" s="134">
        <f t="shared" si="33"/>
        <v>0</v>
      </c>
      <c r="AO75" s="134">
        <f t="shared" si="34"/>
        <v>0</v>
      </c>
      <c r="AP75" s="134">
        <f t="shared" si="35"/>
        <v>0</v>
      </c>
      <c r="AQ75" s="134">
        <f t="shared" si="13"/>
        <v>0</v>
      </c>
      <c r="AR75">
        <f>IF(AND(BD75=""),"",IF(BD75=0,"",1+(MAX(AR$60:AR74))))</f>
        <v>15</v>
      </c>
      <c r="AS75" s="133">
        <v>16</v>
      </c>
      <c r="AT75" s="130" t="str">
        <f t="shared" si="78"/>
        <v>Jh izoh.k lksyadh</v>
      </c>
      <c r="AU75" s="131" t="str">
        <f t="shared" si="79"/>
        <v>LIBRARIAN III</v>
      </c>
      <c r="AV75" s="131">
        <f t="shared" si="80"/>
        <v>10</v>
      </c>
      <c r="AW75" s="131">
        <f t="shared" si="81"/>
        <v>34600</v>
      </c>
      <c r="AX75" s="131" t="str">
        <f t="shared" si="82"/>
        <v>RJAJ199506021728</v>
      </c>
      <c r="AY75" s="131">
        <f t="shared" si="83"/>
        <v>1057886</v>
      </c>
      <c r="AZ75" s="131" t="str">
        <f t="shared" si="84"/>
        <v>MALE</v>
      </c>
      <c r="BA75" s="131">
        <f t="shared" si="85"/>
        <v>0</v>
      </c>
      <c r="BB75" s="131">
        <f t="shared" si="86"/>
        <v>0</v>
      </c>
      <c r="BC75" s="131" t="str">
        <f t="shared" si="37"/>
        <v>NON GAZETTED - REGULAR</v>
      </c>
      <c r="BD75" s="134">
        <f t="shared" si="15"/>
        <v>1</v>
      </c>
      <c r="BE75" t="str">
        <f>IF(AND(BQ75=""),"",IF(BQ75=0,"",1+(MAX(BE$60:BE74))))</f>
        <v/>
      </c>
      <c r="BF75" s="72">
        <v>16</v>
      </c>
      <c r="BG75" s="130">
        <f t="shared" si="38"/>
        <v>0</v>
      </c>
      <c r="BH75" s="134">
        <f t="shared" si="39"/>
        <v>0</v>
      </c>
      <c r="BI75" s="134">
        <f t="shared" si="40"/>
        <v>0</v>
      </c>
      <c r="BJ75" s="134">
        <f t="shared" si="41"/>
        <v>0</v>
      </c>
      <c r="BK75" s="134">
        <f t="shared" si="42"/>
        <v>0</v>
      </c>
      <c r="BL75" s="134">
        <f t="shared" si="43"/>
        <v>0</v>
      </c>
      <c r="BM75" s="134">
        <f t="shared" si="44"/>
        <v>0</v>
      </c>
      <c r="BN75" s="134">
        <f t="shared" si="45"/>
        <v>0</v>
      </c>
      <c r="BO75" s="134">
        <f t="shared" si="46"/>
        <v>0</v>
      </c>
      <c r="BP75" s="134">
        <f t="shared" si="47"/>
        <v>0</v>
      </c>
      <c r="BQ75" s="134">
        <f t="shared" si="17"/>
        <v>0</v>
      </c>
      <c r="BR75" t="str">
        <f>IF(AND(CD75=""),"",IF(CD75=0,"",1+(MAX(BR$60:BR74))))</f>
        <v/>
      </c>
      <c r="BS75" s="133">
        <v>16</v>
      </c>
      <c r="BT75" s="130">
        <f t="shared" si="48"/>
        <v>0</v>
      </c>
      <c r="BU75" s="134">
        <f t="shared" si="49"/>
        <v>0</v>
      </c>
      <c r="BV75" s="134">
        <f t="shared" si="50"/>
        <v>0</v>
      </c>
      <c r="BW75" s="134">
        <f t="shared" si="51"/>
        <v>0</v>
      </c>
      <c r="BX75" s="134">
        <f t="shared" si="52"/>
        <v>0</v>
      </c>
      <c r="BY75" s="134">
        <f t="shared" si="53"/>
        <v>0</v>
      </c>
      <c r="BZ75" s="134">
        <f t="shared" si="54"/>
        <v>0</v>
      </c>
      <c r="CA75" s="134">
        <f t="shared" si="55"/>
        <v>0</v>
      </c>
      <c r="CB75" s="134">
        <f t="shared" si="56"/>
        <v>0</v>
      </c>
      <c r="CC75" s="134">
        <f t="shared" si="57"/>
        <v>0</v>
      </c>
      <c r="CD75" s="134">
        <f t="shared" si="19"/>
        <v>0</v>
      </c>
      <c r="CE75" t="str">
        <f>IF(AND(CQ75=""),"",IF(CQ75=0,"",1+(MAX(CE$60:CE74))))</f>
        <v/>
      </c>
      <c r="CF75" s="72">
        <v>16</v>
      </c>
      <c r="CG75" s="130">
        <f t="shared" si="58"/>
        <v>0</v>
      </c>
      <c r="CH75" s="134">
        <f t="shared" si="59"/>
        <v>0</v>
      </c>
      <c r="CI75" s="134">
        <f t="shared" si="60"/>
        <v>0</v>
      </c>
      <c r="CJ75" s="134">
        <f t="shared" si="61"/>
        <v>0</v>
      </c>
      <c r="CK75" s="134">
        <f t="shared" si="62"/>
        <v>0</v>
      </c>
      <c r="CL75" s="134">
        <f t="shared" si="63"/>
        <v>0</v>
      </c>
      <c r="CM75" s="134">
        <f t="shared" si="64"/>
        <v>0</v>
      </c>
      <c r="CN75" s="134">
        <f t="shared" si="65"/>
        <v>0</v>
      </c>
      <c r="CO75" s="134">
        <f t="shared" si="66"/>
        <v>0</v>
      </c>
      <c r="CP75" s="134">
        <f t="shared" si="67"/>
        <v>0</v>
      </c>
      <c r="CQ75" s="134">
        <f t="shared" si="21"/>
        <v>0</v>
      </c>
      <c r="CR75" t="str">
        <f>IF(AND(DD75=""),"",IF(DD75=0,"",1+(MAX(CR$60:CR74))))</f>
        <v/>
      </c>
      <c r="CS75" s="133">
        <v>16</v>
      </c>
      <c r="CT75" s="130">
        <f t="shared" si="68"/>
        <v>0</v>
      </c>
      <c r="CU75" s="134">
        <f t="shared" si="69"/>
        <v>0</v>
      </c>
      <c r="CV75" s="134">
        <f t="shared" si="70"/>
        <v>0</v>
      </c>
      <c r="CW75" s="134">
        <f t="shared" si="71"/>
        <v>0</v>
      </c>
      <c r="CX75" s="134">
        <f t="shared" si="72"/>
        <v>0</v>
      </c>
      <c r="CY75" s="134">
        <f t="shared" si="73"/>
        <v>0</v>
      </c>
      <c r="CZ75" s="134">
        <f t="shared" si="74"/>
        <v>0</v>
      </c>
      <c r="DA75" s="134">
        <f t="shared" si="75"/>
        <v>0</v>
      </c>
      <c r="DB75" s="134">
        <f t="shared" si="76"/>
        <v>0</v>
      </c>
      <c r="DC75" s="134">
        <f t="shared" si="77"/>
        <v>0</v>
      </c>
      <c r="DD75" s="134">
        <f t="shared" si="23"/>
        <v>0</v>
      </c>
    </row>
    <row r="76" spans="1:108" ht="18.75">
      <c r="A76" s="13">
        <v>17</v>
      </c>
      <c r="B76" s="212" t="s">
        <v>414</v>
      </c>
      <c r="C76" s="215" t="s">
        <v>184</v>
      </c>
      <c r="D76" s="207">
        <v>13</v>
      </c>
      <c r="E76" s="208">
        <v>34600</v>
      </c>
      <c r="F76" s="208" t="s">
        <v>55</v>
      </c>
      <c r="G76" s="209">
        <v>1057886</v>
      </c>
      <c r="H76" s="208" t="s">
        <v>60</v>
      </c>
      <c r="I76" s="208"/>
      <c r="J76" s="208"/>
      <c r="K76" s="211" t="s">
        <v>62</v>
      </c>
      <c r="L76" s="371"/>
      <c r="M76" s="29"/>
      <c r="N76" s="29"/>
      <c r="O76" s="29"/>
      <c r="AC76" t="str">
        <f t="shared" si="24"/>
        <v>1995</v>
      </c>
      <c r="AD76">
        <f t="shared" si="25"/>
        <v>0</v>
      </c>
      <c r="AE76" t="str">
        <f>IF(AND(AQ76=""),"",IF(AQ76=0,"",1+(MAX(AE$60:AE75))))</f>
        <v/>
      </c>
      <c r="AF76" s="72">
        <v>17</v>
      </c>
      <c r="AG76" s="130">
        <f t="shared" si="26"/>
        <v>0</v>
      </c>
      <c r="AH76" s="134">
        <f t="shared" si="27"/>
        <v>0</v>
      </c>
      <c r="AI76" s="134">
        <f t="shared" si="28"/>
        <v>0</v>
      </c>
      <c r="AJ76" s="134">
        <f t="shared" si="29"/>
        <v>0</v>
      </c>
      <c r="AK76" s="134">
        <f t="shared" si="30"/>
        <v>0</v>
      </c>
      <c r="AL76" s="134">
        <f t="shared" si="31"/>
        <v>0</v>
      </c>
      <c r="AM76" s="134">
        <f t="shared" si="32"/>
        <v>0</v>
      </c>
      <c r="AN76" s="134">
        <f t="shared" si="33"/>
        <v>0</v>
      </c>
      <c r="AO76" s="134">
        <f t="shared" si="34"/>
        <v>0</v>
      </c>
      <c r="AP76" s="134">
        <f t="shared" si="35"/>
        <v>0</v>
      </c>
      <c r="AQ76" s="134">
        <f t="shared" si="13"/>
        <v>0</v>
      </c>
      <c r="AR76">
        <f>IF(AND(BD76=""),"",IF(BD76=0,"",1+(MAX(AR$60:AR75))))</f>
        <v>16</v>
      </c>
      <c r="AS76" s="133">
        <v>17</v>
      </c>
      <c r="AT76" s="130" t="str">
        <f t="shared" si="78"/>
        <v>Jherh 'kkjnk pkS/kjh</v>
      </c>
      <c r="AU76" s="131" t="str">
        <f t="shared" si="79"/>
        <v>PTI  III</v>
      </c>
      <c r="AV76" s="131">
        <f t="shared" si="80"/>
        <v>13</v>
      </c>
      <c r="AW76" s="131">
        <f t="shared" si="81"/>
        <v>34600</v>
      </c>
      <c r="AX76" s="131" t="str">
        <f t="shared" si="82"/>
        <v>RJAJ199506021728</v>
      </c>
      <c r="AY76" s="131">
        <f t="shared" si="83"/>
        <v>1057886</v>
      </c>
      <c r="AZ76" s="131" t="str">
        <f t="shared" si="84"/>
        <v>FEMALE</v>
      </c>
      <c r="BA76" s="131">
        <f t="shared" si="85"/>
        <v>0</v>
      </c>
      <c r="BB76" s="131">
        <f t="shared" si="86"/>
        <v>0</v>
      </c>
      <c r="BC76" s="131" t="str">
        <f t="shared" si="37"/>
        <v>NON GAZETTED - REGULAR</v>
      </c>
      <c r="BD76" s="134">
        <f t="shared" si="15"/>
        <v>1</v>
      </c>
      <c r="BE76" t="str">
        <f>IF(AND(BQ76=""),"",IF(BQ76=0,"",1+(MAX(BE$60:BE75))))</f>
        <v/>
      </c>
      <c r="BF76" s="72">
        <v>17</v>
      </c>
      <c r="BG76" s="130">
        <f t="shared" si="38"/>
        <v>0</v>
      </c>
      <c r="BH76" s="134">
        <f t="shared" si="39"/>
        <v>0</v>
      </c>
      <c r="BI76" s="134">
        <f t="shared" si="40"/>
        <v>0</v>
      </c>
      <c r="BJ76" s="134">
        <f t="shared" si="41"/>
        <v>0</v>
      </c>
      <c r="BK76" s="134">
        <f t="shared" si="42"/>
        <v>0</v>
      </c>
      <c r="BL76" s="134">
        <f t="shared" si="43"/>
        <v>0</v>
      </c>
      <c r="BM76" s="134">
        <f t="shared" si="44"/>
        <v>0</v>
      </c>
      <c r="BN76" s="134">
        <f t="shared" si="45"/>
        <v>0</v>
      </c>
      <c r="BO76" s="134">
        <f t="shared" si="46"/>
        <v>0</v>
      </c>
      <c r="BP76" s="134">
        <f t="shared" si="47"/>
        <v>0</v>
      </c>
      <c r="BQ76" s="134">
        <f t="shared" si="17"/>
        <v>0</v>
      </c>
      <c r="BR76" t="str">
        <f>IF(AND(CD76=""),"",IF(CD76=0,"",1+(MAX(BR$60:BR75))))</f>
        <v/>
      </c>
      <c r="BS76" s="133">
        <v>17</v>
      </c>
      <c r="BT76" s="130">
        <f t="shared" si="48"/>
        <v>0</v>
      </c>
      <c r="BU76" s="134">
        <f t="shared" si="49"/>
        <v>0</v>
      </c>
      <c r="BV76" s="134">
        <f t="shared" si="50"/>
        <v>0</v>
      </c>
      <c r="BW76" s="134">
        <f t="shared" si="51"/>
        <v>0</v>
      </c>
      <c r="BX76" s="134">
        <f t="shared" si="52"/>
        <v>0</v>
      </c>
      <c r="BY76" s="134">
        <f t="shared" si="53"/>
        <v>0</v>
      </c>
      <c r="BZ76" s="134">
        <f t="shared" si="54"/>
        <v>0</v>
      </c>
      <c r="CA76" s="134">
        <f t="shared" si="55"/>
        <v>0</v>
      </c>
      <c r="CB76" s="134">
        <f t="shared" si="56"/>
        <v>0</v>
      </c>
      <c r="CC76" s="134">
        <f t="shared" si="57"/>
        <v>0</v>
      </c>
      <c r="CD76" s="134">
        <f t="shared" si="19"/>
        <v>0</v>
      </c>
      <c r="CE76" t="str">
        <f>IF(AND(CQ76=""),"",IF(CQ76=0,"",1+(MAX(CE$60:CE75))))</f>
        <v/>
      </c>
      <c r="CF76" s="72">
        <v>17</v>
      </c>
      <c r="CG76" s="130">
        <f t="shared" si="58"/>
        <v>0</v>
      </c>
      <c r="CH76" s="134">
        <f t="shared" si="59"/>
        <v>0</v>
      </c>
      <c r="CI76" s="134">
        <f t="shared" si="60"/>
        <v>0</v>
      </c>
      <c r="CJ76" s="134">
        <f t="shared" si="61"/>
        <v>0</v>
      </c>
      <c r="CK76" s="134">
        <f t="shared" si="62"/>
        <v>0</v>
      </c>
      <c r="CL76" s="134">
        <f t="shared" si="63"/>
        <v>0</v>
      </c>
      <c r="CM76" s="134">
        <f t="shared" si="64"/>
        <v>0</v>
      </c>
      <c r="CN76" s="134">
        <f t="shared" si="65"/>
        <v>0</v>
      </c>
      <c r="CO76" s="134">
        <f t="shared" si="66"/>
        <v>0</v>
      </c>
      <c r="CP76" s="134">
        <f t="shared" si="67"/>
        <v>0</v>
      </c>
      <c r="CQ76" s="134">
        <f t="shared" si="21"/>
        <v>0</v>
      </c>
      <c r="CR76" t="str">
        <f>IF(AND(DD76=""),"",IF(DD76=0,"",1+(MAX(CR$60:CR75))))</f>
        <v/>
      </c>
      <c r="CS76" s="72">
        <v>17</v>
      </c>
      <c r="CT76" s="130">
        <f t="shared" si="68"/>
        <v>0</v>
      </c>
      <c r="CU76" s="134">
        <f t="shared" si="69"/>
        <v>0</v>
      </c>
      <c r="CV76" s="134">
        <f t="shared" si="70"/>
        <v>0</v>
      </c>
      <c r="CW76" s="134">
        <f t="shared" si="71"/>
        <v>0</v>
      </c>
      <c r="CX76" s="134">
        <f t="shared" si="72"/>
        <v>0</v>
      </c>
      <c r="CY76" s="134">
        <f t="shared" si="73"/>
        <v>0</v>
      </c>
      <c r="CZ76" s="134">
        <f t="shared" si="74"/>
        <v>0</v>
      </c>
      <c r="DA76" s="134">
        <f t="shared" si="75"/>
        <v>0</v>
      </c>
      <c r="DB76" s="134">
        <f t="shared" si="76"/>
        <v>0</v>
      </c>
      <c r="DC76" s="134">
        <f t="shared" si="77"/>
        <v>0</v>
      </c>
      <c r="DD76" s="134">
        <f t="shared" si="23"/>
        <v>0</v>
      </c>
    </row>
    <row r="77" spans="1:108" ht="18.75">
      <c r="A77" s="13">
        <v>18</v>
      </c>
      <c r="B77" s="212" t="s">
        <v>415</v>
      </c>
      <c r="C77" s="215" t="s">
        <v>188</v>
      </c>
      <c r="D77" s="207">
        <v>8</v>
      </c>
      <c r="E77" s="208">
        <v>34600</v>
      </c>
      <c r="F77" s="208" t="s">
        <v>55</v>
      </c>
      <c r="G77" s="209">
        <v>1057886</v>
      </c>
      <c r="H77" s="208" t="s">
        <v>56</v>
      </c>
      <c r="I77" s="208"/>
      <c r="J77" s="208"/>
      <c r="K77" s="211" t="s">
        <v>62</v>
      </c>
      <c r="L77" s="371"/>
      <c r="M77" s="29"/>
      <c r="N77" s="29"/>
      <c r="O77" s="29"/>
      <c r="AC77" t="str">
        <f t="shared" si="24"/>
        <v>1995</v>
      </c>
      <c r="AD77">
        <f t="shared" si="25"/>
        <v>0</v>
      </c>
      <c r="AE77" t="str">
        <f>IF(AND(AQ77=""),"",IF(AQ77=0,"",1+(MAX(AE$60:AE76))))</f>
        <v/>
      </c>
      <c r="AF77" s="72">
        <v>18</v>
      </c>
      <c r="AG77" s="130">
        <f t="shared" si="26"/>
        <v>0</v>
      </c>
      <c r="AH77" s="134">
        <f t="shared" si="27"/>
        <v>0</v>
      </c>
      <c r="AI77" s="134">
        <f t="shared" si="28"/>
        <v>0</v>
      </c>
      <c r="AJ77" s="134">
        <f t="shared" si="29"/>
        <v>0</v>
      </c>
      <c r="AK77" s="134">
        <f t="shared" si="30"/>
        <v>0</v>
      </c>
      <c r="AL77" s="134">
        <f t="shared" si="31"/>
        <v>0</v>
      </c>
      <c r="AM77" s="134">
        <f t="shared" si="32"/>
        <v>0</v>
      </c>
      <c r="AN77" s="134">
        <f t="shared" si="33"/>
        <v>0</v>
      </c>
      <c r="AO77" s="134">
        <f t="shared" si="34"/>
        <v>0</v>
      </c>
      <c r="AP77" s="134">
        <f t="shared" si="35"/>
        <v>0</v>
      </c>
      <c r="AQ77" s="134">
        <f t="shared" si="13"/>
        <v>0</v>
      </c>
      <c r="AR77">
        <f>IF(AND(BD77=""),"",IF(BD77=0,"",1+(MAX(AR$60:AR76))))</f>
        <v>17</v>
      </c>
      <c r="AS77" s="133">
        <v>18</v>
      </c>
      <c r="AT77" s="130" t="str">
        <f t="shared" si="78"/>
        <v>Jh eqds'k dqekj</v>
      </c>
      <c r="AU77" s="131" t="str">
        <f t="shared" si="79"/>
        <v>LAB ASST</v>
      </c>
      <c r="AV77" s="131">
        <f t="shared" si="80"/>
        <v>8</v>
      </c>
      <c r="AW77" s="131">
        <f t="shared" si="81"/>
        <v>34600</v>
      </c>
      <c r="AX77" s="131" t="str">
        <f t="shared" si="82"/>
        <v>RJAJ199506021728</v>
      </c>
      <c r="AY77" s="131">
        <f t="shared" si="83"/>
        <v>1057886</v>
      </c>
      <c r="AZ77" s="131" t="str">
        <f t="shared" si="84"/>
        <v>MALE</v>
      </c>
      <c r="BA77" s="131">
        <f t="shared" si="85"/>
        <v>0</v>
      </c>
      <c r="BB77" s="131">
        <f t="shared" si="86"/>
        <v>0</v>
      </c>
      <c r="BC77" s="131" t="str">
        <f t="shared" si="37"/>
        <v>NON GAZETTED - REGULAR</v>
      </c>
      <c r="BD77" s="134">
        <f t="shared" si="15"/>
        <v>1</v>
      </c>
      <c r="BE77" t="str">
        <f>IF(AND(BQ77=""),"",IF(BQ77=0,"",1+(MAX(BE$60:BE76))))</f>
        <v/>
      </c>
      <c r="BF77" s="72">
        <v>18</v>
      </c>
      <c r="BG77" s="130">
        <f t="shared" si="38"/>
        <v>0</v>
      </c>
      <c r="BH77" s="134">
        <f t="shared" si="39"/>
        <v>0</v>
      </c>
      <c r="BI77" s="134">
        <f t="shared" si="40"/>
        <v>0</v>
      </c>
      <c r="BJ77" s="134">
        <f t="shared" si="41"/>
        <v>0</v>
      </c>
      <c r="BK77" s="134">
        <f t="shared" si="42"/>
        <v>0</v>
      </c>
      <c r="BL77" s="134">
        <f t="shared" si="43"/>
        <v>0</v>
      </c>
      <c r="BM77" s="134">
        <f t="shared" si="44"/>
        <v>0</v>
      </c>
      <c r="BN77" s="134">
        <f t="shared" si="45"/>
        <v>0</v>
      </c>
      <c r="BO77" s="134">
        <f t="shared" si="46"/>
        <v>0</v>
      </c>
      <c r="BP77" s="134">
        <f t="shared" si="47"/>
        <v>0</v>
      </c>
      <c r="BQ77" s="134">
        <f t="shared" si="17"/>
        <v>0</v>
      </c>
      <c r="BR77" t="str">
        <f>IF(AND(CD77=""),"",IF(CD77=0,"",1+(MAX(BR$60:BR76))))</f>
        <v/>
      </c>
      <c r="BS77" s="133">
        <v>18</v>
      </c>
      <c r="BT77" s="130">
        <f t="shared" si="48"/>
        <v>0</v>
      </c>
      <c r="BU77" s="134">
        <f t="shared" si="49"/>
        <v>0</v>
      </c>
      <c r="BV77" s="134">
        <f t="shared" si="50"/>
        <v>0</v>
      </c>
      <c r="BW77" s="134">
        <f t="shared" si="51"/>
        <v>0</v>
      </c>
      <c r="BX77" s="134">
        <f t="shared" si="52"/>
        <v>0</v>
      </c>
      <c r="BY77" s="134">
        <f t="shared" si="53"/>
        <v>0</v>
      </c>
      <c r="BZ77" s="134">
        <f t="shared" si="54"/>
        <v>0</v>
      </c>
      <c r="CA77" s="134">
        <f t="shared" si="55"/>
        <v>0</v>
      </c>
      <c r="CB77" s="134">
        <f t="shared" si="56"/>
        <v>0</v>
      </c>
      <c r="CC77" s="134">
        <f t="shared" si="57"/>
        <v>0</v>
      </c>
      <c r="CD77" s="134">
        <f t="shared" si="19"/>
        <v>0</v>
      </c>
      <c r="CE77" t="str">
        <f>IF(AND(CQ77=""),"",IF(CQ77=0,"",1+(MAX(CE$60:CE76))))</f>
        <v/>
      </c>
      <c r="CF77" s="72">
        <v>18</v>
      </c>
      <c r="CG77" s="130">
        <f t="shared" si="58"/>
        <v>0</v>
      </c>
      <c r="CH77" s="134">
        <f t="shared" si="59"/>
        <v>0</v>
      </c>
      <c r="CI77" s="134">
        <f t="shared" si="60"/>
        <v>0</v>
      </c>
      <c r="CJ77" s="134">
        <f t="shared" si="61"/>
        <v>0</v>
      </c>
      <c r="CK77" s="134">
        <f t="shared" si="62"/>
        <v>0</v>
      </c>
      <c r="CL77" s="134">
        <f t="shared" si="63"/>
        <v>0</v>
      </c>
      <c r="CM77" s="134">
        <f t="shared" si="64"/>
        <v>0</v>
      </c>
      <c r="CN77" s="134">
        <f t="shared" si="65"/>
        <v>0</v>
      </c>
      <c r="CO77" s="134">
        <f t="shared" si="66"/>
        <v>0</v>
      </c>
      <c r="CP77" s="134">
        <f t="shared" si="67"/>
        <v>0</v>
      </c>
      <c r="CQ77" s="134">
        <f t="shared" si="21"/>
        <v>0</v>
      </c>
      <c r="CR77" t="str">
        <f>IF(AND(DD77=""),"",IF(DD77=0,"",1+(MAX(CR$60:CR76))))</f>
        <v/>
      </c>
      <c r="CS77" s="133">
        <v>18</v>
      </c>
      <c r="CT77" s="130">
        <f t="shared" si="68"/>
        <v>0</v>
      </c>
      <c r="CU77" s="134">
        <f t="shared" si="69"/>
        <v>0</v>
      </c>
      <c r="CV77" s="134">
        <f t="shared" si="70"/>
        <v>0</v>
      </c>
      <c r="CW77" s="134">
        <f t="shared" si="71"/>
        <v>0</v>
      </c>
      <c r="CX77" s="134">
        <f t="shared" si="72"/>
        <v>0</v>
      </c>
      <c r="CY77" s="134">
        <f t="shared" si="73"/>
        <v>0</v>
      </c>
      <c r="CZ77" s="134">
        <f t="shared" si="74"/>
        <v>0</v>
      </c>
      <c r="DA77" s="134">
        <f t="shared" si="75"/>
        <v>0</v>
      </c>
      <c r="DB77" s="134">
        <f t="shared" si="76"/>
        <v>0</v>
      </c>
      <c r="DC77" s="134">
        <f t="shared" si="77"/>
        <v>0</v>
      </c>
      <c r="DD77" s="134">
        <f t="shared" si="23"/>
        <v>0</v>
      </c>
    </row>
    <row r="78" spans="1:108" ht="18.75">
      <c r="A78" s="13">
        <v>19</v>
      </c>
      <c r="B78" s="212" t="s">
        <v>416</v>
      </c>
      <c r="C78" s="215" t="s">
        <v>65</v>
      </c>
      <c r="D78" s="207">
        <v>9</v>
      </c>
      <c r="E78" s="208">
        <v>34600</v>
      </c>
      <c r="F78" s="208" t="s">
        <v>55</v>
      </c>
      <c r="G78" s="209">
        <v>1057886</v>
      </c>
      <c r="H78" s="208" t="s">
        <v>56</v>
      </c>
      <c r="I78" s="208"/>
      <c r="J78" s="208"/>
      <c r="K78" s="211" t="s">
        <v>62</v>
      </c>
      <c r="L78" s="371"/>
      <c r="M78" s="29"/>
      <c r="N78" s="29"/>
      <c r="O78" s="29"/>
      <c r="AC78" t="str">
        <f t="shared" si="24"/>
        <v>1995</v>
      </c>
      <c r="AD78">
        <f t="shared" si="25"/>
        <v>0</v>
      </c>
      <c r="AE78" t="str">
        <f>IF(AND(AQ78=""),"",IF(AQ78=0,"",1+(MAX(AE$60:AE77))))</f>
        <v/>
      </c>
      <c r="AF78" s="72">
        <v>19</v>
      </c>
      <c r="AG78" s="130">
        <f t="shared" si="26"/>
        <v>0</v>
      </c>
      <c r="AH78" s="134">
        <f t="shared" si="27"/>
        <v>0</v>
      </c>
      <c r="AI78" s="134">
        <f t="shared" si="28"/>
        <v>0</v>
      </c>
      <c r="AJ78" s="134">
        <f t="shared" si="29"/>
        <v>0</v>
      </c>
      <c r="AK78" s="134">
        <f t="shared" si="30"/>
        <v>0</v>
      </c>
      <c r="AL78" s="134">
        <f t="shared" si="31"/>
        <v>0</v>
      </c>
      <c r="AM78" s="134">
        <f t="shared" si="32"/>
        <v>0</v>
      </c>
      <c r="AN78" s="134">
        <f t="shared" si="33"/>
        <v>0</v>
      </c>
      <c r="AO78" s="134">
        <f t="shared" si="34"/>
        <v>0</v>
      </c>
      <c r="AP78" s="134">
        <f t="shared" si="35"/>
        <v>0</v>
      </c>
      <c r="AQ78" s="134">
        <f t="shared" si="13"/>
        <v>0</v>
      </c>
      <c r="AR78">
        <f>IF(AND(BD78=""),"",IF(BD78=0,"",1+(MAX(AR$60:AR77))))</f>
        <v>18</v>
      </c>
      <c r="AS78" s="133">
        <v>19</v>
      </c>
      <c r="AT78" s="130" t="str">
        <f t="shared" si="78"/>
        <v xml:space="preserve">Jh jkds'k dqekj </v>
      </c>
      <c r="AU78" s="131" t="str">
        <f t="shared" si="79"/>
        <v>CLERK GRADE II</v>
      </c>
      <c r="AV78" s="131">
        <f t="shared" si="80"/>
        <v>9</v>
      </c>
      <c r="AW78" s="131">
        <f t="shared" si="81"/>
        <v>34600</v>
      </c>
      <c r="AX78" s="131" t="str">
        <f t="shared" si="82"/>
        <v>RJAJ199506021728</v>
      </c>
      <c r="AY78" s="131">
        <f t="shared" si="83"/>
        <v>1057886</v>
      </c>
      <c r="AZ78" s="131" t="str">
        <f t="shared" si="84"/>
        <v>MALE</v>
      </c>
      <c r="BA78" s="131">
        <f t="shared" si="85"/>
        <v>0</v>
      </c>
      <c r="BB78" s="131">
        <f t="shared" si="86"/>
        <v>0</v>
      </c>
      <c r="BC78" s="131" t="str">
        <f t="shared" si="37"/>
        <v>NON GAZETTED - REGULAR</v>
      </c>
      <c r="BD78" s="134">
        <f t="shared" si="15"/>
        <v>1</v>
      </c>
      <c r="BE78" t="str">
        <f>IF(AND(BQ78=""),"",IF(BQ78=0,"",1+(MAX(BE$60:BE77))))</f>
        <v/>
      </c>
      <c r="BF78" s="72">
        <v>19</v>
      </c>
      <c r="BG78" s="130">
        <f t="shared" si="38"/>
        <v>0</v>
      </c>
      <c r="BH78" s="134">
        <f t="shared" si="39"/>
        <v>0</v>
      </c>
      <c r="BI78" s="134">
        <f t="shared" si="40"/>
        <v>0</v>
      </c>
      <c r="BJ78" s="134">
        <f t="shared" si="41"/>
        <v>0</v>
      </c>
      <c r="BK78" s="134">
        <f t="shared" si="42"/>
        <v>0</v>
      </c>
      <c r="BL78" s="134">
        <f t="shared" si="43"/>
        <v>0</v>
      </c>
      <c r="BM78" s="134">
        <f t="shared" si="44"/>
        <v>0</v>
      </c>
      <c r="BN78" s="134">
        <f t="shared" si="45"/>
        <v>0</v>
      </c>
      <c r="BO78" s="134">
        <f t="shared" si="46"/>
        <v>0</v>
      </c>
      <c r="BP78" s="134">
        <f t="shared" si="47"/>
        <v>0</v>
      </c>
      <c r="BQ78" s="134">
        <f t="shared" si="17"/>
        <v>0</v>
      </c>
      <c r="BR78" t="str">
        <f>IF(AND(CD78=""),"",IF(CD78=0,"",1+(MAX(BR$60:BR77))))</f>
        <v/>
      </c>
      <c r="BS78" s="133">
        <v>19</v>
      </c>
      <c r="BT78" s="130">
        <f t="shared" si="48"/>
        <v>0</v>
      </c>
      <c r="BU78" s="134">
        <f t="shared" si="49"/>
        <v>0</v>
      </c>
      <c r="BV78" s="134">
        <f t="shared" si="50"/>
        <v>0</v>
      </c>
      <c r="BW78" s="134">
        <f t="shared" si="51"/>
        <v>0</v>
      </c>
      <c r="BX78" s="134">
        <f t="shared" si="52"/>
        <v>0</v>
      </c>
      <c r="BY78" s="134">
        <f t="shared" si="53"/>
        <v>0</v>
      </c>
      <c r="BZ78" s="134">
        <f t="shared" si="54"/>
        <v>0</v>
      </c>
      <c r="CA78" s="134">
        <f t="shared" si="55"/>
        <v>0</v>
      </c>
      <c r="CB78" s="134">
        <f t="shared" si="56"/>
        <v>0</v>
      </c>
      <c r="CC78" s="134">
        <f t="shared" si="57"/>
        <v>0</v>
      </c>
      <c r="CD78" s="134">
        <f t="shared" si="19"/>
        <v>0</v>
      </c>
      <c r="CE78" t="str">
        <f>IF(AND(CQ78=""),"",IF(CQ78=0,"",1+(MAX(CE$60:CE77))))</f>
        <v/>
      </c>
      <c r="CF78" s="72">
        <v>19</v>
      </c>
      <c r="CG78" s="130">
        <f t="shared" si="58"/>
        <v>0</v>
      </c>
      <c r="CH78" s="134">
        <f t="shared" si="59"/>
        <v>0</v>
      </c>
      <c r="CI78" s="134">
        <f t="shared" si="60"/>
        <v>0</v>
      </c>
      <c r="CJ78" s="134">
        <f t="shared" si="61"/>
        <v>0</v>
      </c>
      <c r="CK78" s="134">
        <f t="shared" si="62"/>
        <v>0</v>
      </c>
      <c r="CL78" s="134">
        <f t="shared" si="63"/>
        <v>0</v>
      </c>
      <c r="CM78" s="134">
        <f t="shared" si="64"/>
        <v>0</v>
      </c>
      <c r="CN78" s="134">
        <f t="shared" si="65"/>
        <v>0</v>
      </c>
      <c r="CO78" s="134">
        <f t="shared" si="66"/>
        <v>0</v>
      </c>
      <c r="CP78" s="134">
        <f t="shared" si="67"/>
        <v>0</v>
      </c>
      <c r="CQ78" s="134">
        <f t="shared" si="21"/>
        <v>0</v>
      </c>
      <c r="CR78" t="str">
        <f>IF(AND(DD78=""),"",IF(DD78=0,"",1+(MAX(CR$60:CR77))))</f>
        <v/>
      </c>
      <c r="CS78" s="72">
        <v>19</v>
      </c>
      <c r="CT78" s="130">
        <f t="shared" si="68"/>
        <v>0</v>
      </c>
      <c r="CU78" s="134">
        <f t="shared" si="69"/>
        <v>0</v>
      </c>
      <c r="CV78" s="134">
        <f t="shared" si="70"/>
        <v>0</v>
      </c>
      <c r="CW78" s="134">
        <f t="shared" si="71"/>
        <v>0</v>
      </c>
      <c r="CX78" s="134">
        <f t="shared" si="72"/>
        <v>0</v>
      </c>
      <c r="CY78" s="134">
        <f t="shared" si="73"/>
        <v>0</v>
      </c>
      <c r="CZ78" s="134">
        <f t="shared" si="74"/>
        <v>0</v>
      </c>
      <c r="DA78" s="134">
        <f t="shared" si="75"/>
        <v>0</v>
      </c>
      <c r="DB78" s="134">
        <f t="shared" si="76"/>
        <v>0</v>
      </c>
      <c r="DC78" s="134">
        <f t="shared" si="77"/>
        <v>0</v>
      </c>
      <c r="DD78" s="134">
        <f t="shared" si="23"/>
        <v>0</v>
      </c>
    </row>
    <row r="79" spans="1:108" ht="18.75">
      <c r="A79" s="13">
        <v>20</v>
      </c>
      <c r="B79" s="212" t="s">
        <v>417</v>
      </c>
      <c r="C79" s="215" t="s">
        <v>347</v>
      </c>
      <c r="D79" s="207">
        <v>5</v>
      </c>
      <c r="E79" s="208">
        <v>34600</v>
      </c>
      <c r="F79" s="208" t="s">
        <v>55</v>
      </c>
      <c r="G79" s="209">
        <v>1057886</v>
      </c>
      <c r="H79" s="208" t="s">
        <v>56</v>
      </c>
      <c r="I79" s="208"/>
      <c r="J79" s="208"/>
      <c r="K79" s="211" t="s">
        <v>62</v>
      </c>
      <c r="L79" s="371"/>
      <c r="M79" s="29"/>
      <c r="N79" s="29"/>
      <c r="O79" s="29"/>
      <c r="AC79" t="str">
        <f t="shared" si="24"/>
        <v>1995</v>
      </c>
      <c r="AD79">
        <f t="shared" si="25"/>
        <v>0</v>
      </c>
      <c r="AE79" t="str">
        <f>IF(AND(AQ79=""),"",IF(AQ79=0,"",1+(MAX(AE$60:AE78))))</f>
        <v/>
      </c>
      <c r="AF79" s="72">
        <v>20</v>
      </c>
      <c r="AG79" s="130">
        <f t="shared" si="26"/>
        <v>0</v>
      </c>
      <c r="AH79" s="134">
        <f t="shared" si="27"/>
        <v>0</v>
      </c>
      <c r="AI79" s="134">
        <f t="shared" si="28"/>
        <v>0</v>
      </c>
      <c r="AJ79" s="134">
        <f t="shared" si="29"/>
        <v>0</v>
      </c>
      <c r="AK79" s="134">
        <f t="shared" si="30"/>
        <v>0</v>
      </c>
      <c r="AL79" s="134">
        <f t="shared" si="31"/>
        <v>0</v>
      </c>
      <c r="AM79" s="134">
        <f t="shared" si="32"/>
        <v>0</v>
      </c>
      <c r="AN79" s="134">
        <f t="shared" si="33"/>
        <v>0</v>
      </c>
      <c r="AO79" s="134">
        <f t="shared" si="34"/>
        <v>0</v>
      </c>
      <c r="AP79" s="134">
        <f t="shared" si="35"/>
        <v>0</v>
      </c>
      <c r="AQ79" s="134">
        <f t="shared" si="13"/>
        <v>0</v>
      </c>
      <c r="AR79">
        <f>IF(AND(BD79=""),"",IF(BD79=0,"",1+(MAX(AR$60:AR78))))</f>
        <v>19</v>
      </c>
      <c r="AS79" s="133">
        <v>20</v>
      </c>
      <c r="AT79" s="130" t="str">
        <f t="shared" si="78"/>
        <v xml:space="preserve">Jh fueZy dqekj </v>
      </c>
      <c r="AU79" s="131" t="str">
        <f t="shared" si="79"/>
        <v>CLERK GRADE III</v>
      </c>
      <c r="AV79" s="131">
        <f t="shared" si="80"/>
        <v>5</v>
      </c>
      <c r="AW79" s="131">
        <f t="shared" si="81"/>
        <v>34600</v>
      </c>
      <c r="AX79" s="131" t="str">
        <f t="shared" si="82"/>
        <v>RJAJ199506021728</v>
      </c>
      <c r="AY79" s="131">
        <f t="shared" si="83"/>
        <v>1057886</v>
      </c>
      <c r="AZ79" s="131" t="str">
        <f t="shared" si="84"/>
        <v>MALE</v>
      </c>
      <c r="BA79" s="131">
        <f t="shared" si="85"/>
        <v>0</v>
      </c>
      <c r="BB79" s="131">
        <f t="shared" si="86"/>
        <v>0</v>
      </c>
      <c r="BC79" s="131" t="str">
        <f t="shared" si="37"/>
        <v>NON GAZETTED - REGULAR</v>
      </c>
      <c r="BD79" s="134">
        <f t="shared" si="15"/>
        <v>1</v>
      </c>
      <c r="BE79" t="str">
        <f>IF(AND(BQ79=""),"",IF(BQ79=0,"",1+(MAX(BE$60:BE78))))</f>
        <v/>
      </c>
      <c r="BF79" s="72">
        <v>20</v>
      </c>
      <c r="BG79" s="130">
        <f t="shared" si="38"/>
        <v>0</v>
      </c>
      <c r="BH79" s="134">
        <f t="shared" si="39"/>
        <v>0</v>
      </c>
      <c r="BI79" s="134">
        <f t="shared" si="40"/>
        <v>0</v>
      </c>
      <c r="BJ79" s="134">
        <f t="shared" si="41"/>
        <v>0</v>
      </c>
      <c r="BK79" s="134">
        <f t="shared" si="42"/>
        <v>0</v>
      </c>
      <c r="BL79" s="134">
        <f t="shared" si="43"/>
        <v>0</v>
      </c>
      <c r="BM79" s="134">
        <f t="shared" si="44"/>
        <v>0</v>
      </c>
      <c r="BN79" s="134">
        <f t="shared" si="45"/>
        <v>0</v>
      </c>
      <c r="BO79" s="134">
        <f t="shared" si="46"/>
        <v>0</v>
      </c>
      <c r="BP79" s="134">
        <f t="shared" si="47"/>
        <v>0</v>
      </c>
      <c r="BQ79" s="134">
        <f t="shared" si="17"/>
        <v>0</v>
      </c>
      <c r="BR79" t="str">
        <f>IF(AND(CD79=""),"",IF(CD79=0,"",1+(MAX(BR$60:BR78))))</f>
        <v/>
      </c>
      <c r="BS79" s="133">
        <v>20</v>
      </c>
      <c r="BT79" s="130">
        <f t="shared" si="48"/>
        <v>0</v>
      </c>
      <c r="BU79" s="134">
        <f t="shared" si="49"/>
        <v>0</v>
      </c>
      <c r="BV79" s="134">
        <f t="shared" si="50"/>
        <v>0</v>
      </c>
      <c r="BW79" s="134">
        <f t="shared" si="51"/>
        <v>0</v>
      </c>
      <c r="BX79" s="134">
        <f t="shared" si="52"/>
        <v>0</v>
      </c>
      <c r="BY79" s="134">
        <f t="shared" si="53"/>
        <v>0</v>
      </c>
      <c r="BZ79" s="134">
        <f t="shared" si="54"/>
        <v>0</v>
      </c>
      <c r="CA79" s="134">
        <f t="shared" si="55"/>
        <v>0</v>
      </c>
      <c r="CB79" s="134">
        <f t="shared" si="56"/>
        <v>0</v>
      </c>
      <c r="CC79" s="134">
        <f t="shared" si="57"/>
        <v>0</v>
      </c>
      <c r="CD79" s="134">
        <f t="shared" si="19"/>
        <v>0</v>
      </c>
      <c r="CE79" t="str">
        <f>IF(AND(CQ79=""),"",IF(CQ79=0,"",1+(MAX(CE$60:CE78))))</f>
        <v/>
      </c>
      <c r="CF79" s="72">
        <v>20</v>
      </c>
      <c r="CG79" s="130">
        <f t="shared" si="58"/>
        <v>0</v>
      </c>
      <c r="CH79" s="134">
        <f t="shared" si="59"/>
        <v>0</v>
      </c>
      <c r="CI79" s="134">
        <f t="shared" si="60"/>
        <v>0</v>
      </c>
      <c r="CJ79" s="134">
        <f t="shared" si="61"/>
        <v>0</v>
      </c>
      <c r="CK79" s="134">
        <f t="shared" si="62"/>
        <v>0</v>
      </c>
      <c r="CL79" s="134">
        <f t="shared" si="63"/>
        <v>0</v>
      </c>
      <c r="CM79" s="134">
        <f t="shared" si="64"/>
        <v>0</v>
      </c>
      <c r="CN79" s="134">
        <f t="shared" si="65"/>
        <v>0</v>
      </c>
      <c r="CO79" s="134">
        <f t="shared" si="66"/>
        <v>0</v>
      </c>
      <c r="CP79" s="134">
        <f t="shared" si="67"/>
        <v>0</v>
      </c>
      <c r="CQ79" s="134">
        <f t="shared" si="21"/>
        <v>0</v>
      </c>
      <c r="CR79" t="str">
        <f>IF(AND(DD79=""),"",IF(DD79=0,"",1+(MAX(CR$60:CR78))))</f>
        <v/>
      </c>
      <c r="CS79" s="133">
        <v>20</v>
      </c>
      <c r="CT79" s="130">
        <f t="shared" si="68"/>
        <v>0</v>
      </c>
      <c r="CU79" s="134">
        <f t="shared" si="69"/>
        <v>0</v>
      </c>
      <c r="CV79" s="134">
        <f t="shared" si="70"/>
        <v>0</v>
      </c>
      <c r="CW79" s="134">
        <f t="shared" si="71"/>
        <v>0</v>
      </c>
      <c r="CX79" s="134">
        <f t="shared" si="72"/>
        <v>0</v>
      </c>
      <c r="CY79" s="134">
        <f t="shared" si="73"/>
        <v>0</v>
      </c>
      <c r="CZ79" s="134">
        <f t="shared" si="74"/>
        <v>0</v>
      </c>
      <c r="DA79" s="134">
        <f t="shared" si="75"/>
        <v>0</v>
      </c>
      <c r="DB79" s="134">
        <f t="shared" si="76"/>
        <v>0</v>
      </c>
      <c r="DC79" s="134">
        <f t="shared" si="77"/>
        <v>0</v>
      </c>
      <c r="DD79" s="134">
        <f t="shared" si="23"/>
        <v>0</v>
      </c>
    </row>
    <row r="80" spans="1:108" ht="18.75">
      <c r="A80" s="13">
        <v>21</v>
      </c>
      <c r="B80" s="212" t="s">
        <v>418</v>
      </c>
      <c r="C80" s="215" t="s">
        <v>66</v>
      </c>
      <c r="D80" s="207">
        <v>8</v>
      </c>
      <c r="E80" s="208"/>
      <c r="F80" s="208"/>
      <c r="G80" s="209"/>
      <c r="H80" s="208"/>
      <c r="I80" s="208"/>
      <c r="J80" s="208"/>
      <c r="K80" s="211"/>
      <c r="L80" s="371"/>
      <c r="M80" s="29"/>
      <c r="N80" s="29"/>
      <c r="O80" s="29"/>
      <c r="AC80" t="str">
        <f t="shared" si="24"/>
        <v/>
      </c>
      <c r="AD80">
        <f t="shared" si="25"/>
        <v>0</v>
      </c>
      <c r="AE80" t="str">
        <f>IF(AND(AQ80=""),"",IF(AQ80=0,"",1+(MAX(AE$60:AE79))))</f>
        <v/>
      </c>
      <c r="AF80" s="72">
        <v>21</v>
      </c>
      <c r="AG80" s="130">
        <f t="shared" si="26"/>
        <v>0</v>
      </c>
      <c r="AH80" s="134">
        <f t="shared" si="27"/>
        <v>0</v>
      </c>
      <c r="AI80" s="134">
        <f t="shared" si="28"/>
        <v>0</v>
      </c>
      <c r="AJ80" s="134">
        <f t="shared" si="29"/>
        <v>0</v>
      </c>
      <c r="AK80" s="134">
        <f t="shared" si="30"/>
        <v>0</v>
      </c>
      <c r="AL80" s="134">
        <f t="shared" si="31"/>
        <v>0</v>
      </c>
      <c r="AM80" s="134">
        <f t="shared" si="32"/>
        <v>0</v>
      </c>
      <c r="AN80" s="134">
        <f t="shared" si="33"/>
        <v>0</v>
      </c>
      <c r="AO80" s="134">
        <f t="shared" si="34"/>
        <v>0</v>
      </c>
      <c r="AP80" s="134">
        <f t="shared" si="35"/>
        <v>0</v>
      </c>
      <c r="AQ80" s="134" t="str">
        <f t="shared" si="13"/>
        <v/>
      </c>
      <c r="AR80" t="str">
        <f>IF(AND(BD80=""),"",IF(BD80=0,"",1+(MAX(AR$60:AR79))))</f>
        <v/>
      </c>
      <c r="AS80" s="133">
        <v>21</v>
      </c>
      <c r="AT80" s="130">
        <f t="shared" si="78"/>
        <v>0</v>
      </c>
      <c r="AU80" s="131">
        <f t="shared" si="79"/>
        <v>0</v>
      </c>
      <c r="AV80" s="131">
        <f t="shared" si="80"/>
        <v>0</v>
      </c>
      <c r="AW80" s="131">
        <f t="shared" si="81"/>
        <v>0</v>
      </c>
      <c r="AX80" s="131">
        <f t="shared" si="82"/>
        <v>0</v>
      </c>
      <c r="AY80" s="131">
        <f t="shared" si="83"/>
        <v>0</v>
      </c>
      <c r="AZ80" s="131">
        <f t="shared" si="84"/>
        <v>0</v>
      </c>
      <c r="BA80" s="131">
        <f t="shared" si="85"/>
        <v>0</v>
      </c>
      <c r="BB80" s="131">
        <f t="shared" si="86"/>
        <v>0</v>
      </c>
      <c r="BC80" s="131">
        <f t="shared" si="37"/>
        <v>0</v>
      </c>
      <c r="BD80" s="134" t="str">
        <f t="shared" si="15"/>
        <v/>
      </c>
      <c r="BE80" t="str">
        <f>IF(AND(BQ80=""),"",IF(BQ80=0,"",1+(MAX(BE$60:BE79))))</f>
        <v/>
      </c>
      <c r="BF80" s="72">
        <v>21</v>
      </c>
      <c r="BG80" s="130">
        <f t="shared" si="38"/>
        <v>0</v>
      </c>
      <c r="BH80" s="134">
        <f t="shared" si="39"/>
        <v>0</v>
      </c>
      <c r="BI80" s="134">
        <f t="shared" si="40"/>
        <v>0</v>
      </c>
      <c r="BJ80" s="134">
        <f t="shared" si="41"/>
        <v>0</v>
      </c>
      <c r="BK80" s="134">
        <f t="shared" si="42"/>
        <v>0</v>
      </c>
      <c r="BL80" s="134">
        <f t="shared" si="43"/>
        <v>0</v>
      </c>
      <c r="BM80" s="134">
        <f t="shared" si="44"/>
        <v>0</v>
      </c>
      <c r="BN80" s="134">
        <f t="shared" si="45"/>
        <v>0</v>
      </c>
      <c r="BO80" s="134">
        <f t="shared" si="46"/>
        <v>0</v>
      </c>
      <c r="BP80" s="134">
        <f t="shared" si="47"/>
        <v>0</v>
      </c>
      <c r="BQ80" s="134" t="str">
        <f t="shared" si="17"/>
        <v/>
      </c>
      <c r="BR80" t="str">
        <f>IF(AND(CD80=""),"",IF(CD80=0,"",1+(MAX(BR$60:BR79))))</f>
        <v/>
      </c>
      <c r="BS80" s="133">
        <v>21</v>
      </c>
      <c r="BT80" s="130">
        <f t="shared" si="48"/>
        <v>0</v>
      </c>
      <c r="BU80" s="134">
        <f t="shared" si="49"/>
        <v>0</v>
      </c>
      <c r="BV80" s="134">
        <f t="shared" si="50"/>
        <v>0</v>
      </c>
      <c r="BW80" s="134">
        <f t="shared" si="51"/>
        <v>0</v>
      </c>
      <c r="BX80" s="134">
        <f t="shared" si="52"/>
        <v>0</v>
      </c>
      <c r="BY80" s="134">
        <f t="shared" si="53"/>
        <v>0</v>
      </c>
      <c r="BZ80" s="134">
        <f t="shared" si="54"/>
        <v>0</v>
      </c>
      <c r="CA80" s="134">
        <f t="shared" si="55"/>
        <v>0</v>
      </c>
      <c r="CB80" s="134">
        <f t="shared" si="56"/>
        <v>0</v>
      </c>
      <c r="CC80" s="134">
        <f t="shared" si="57"/>
        <v>0</v>
      </c>
      <c r="CD80" s="134" t="str">
        <f t="shared" si="19"/>
        <v/>
      </c>
      <c r="CE80" t="str">
        <f>IF(AND(CQ80=""),"",IF(CQ80=0,"",1+(MAX(CE$60:CE79))))</f>
        <v/>
      </c>
      <c r="CF80" s="72">
        <v>21</v>
      </c>
      <c r="CG80" s="130">
        <f t="shared" si="58"/>
        <v>0</v>
      </c>
      <c r="CH80" s="134">
        <f t="shared" si="59"/>
        <v>0</v>
      </c>
      <c r="CI80" s="134">
        <f t="shared" si="60"/>
        <v>0</v>
      </c>
      <c r="CJ80" s="134">
        <f t="shared" si="61"/>
        <v>0</v>
      </c>
      <c r="CK80" s="134">
        <f t="shared" si="62"/>
        <v>0</v>
      </c>
      <c r="CL80" s="134">
        <f t="shared" si="63"/>
        <v>0</v>
      </c>
      <c r="CM80" s="134">
        <f t="shared" si="64"/>
        <v>0</v>
      </c>
      <c r="CN80" s="134">
        <f t="shared" si="65"/>
        <v>0</v>
      </c>
      <c r="CO80" s="134">
        <f t="shared" si="66"/>
        <v>0</v>
      </c>
      <c r="CP80" s="134">
        <f t="shared" si="67"/>
        <v>0</v>
      </c>
      <c r="CQ80" s="134" t="str">
        <f t="shared" si="21"/>
        <v/>
      </c>
      <c r="CR80" t="str">
        <f>IF(AND(DD80=""),"",IF(DD80=0,"",1+(MAX(CR$60:CR79))))</f>
        <v/>
      </c>
      <c r="CS80" s="72">
        <v>21</v>
      </c>
      <c r="CT80" s="130">
        <f t="shared" si="68"/>
        <v>0</v>
      </c>
      <c r="CU80" s="134">
        <f t="shared" si="69"/>
        <v>0</v>
      </c>
      <c r="CV80" s="134">
        <f t="shared" si="70"/>
        <v>0</v>
      </c>
      <c r="CW80" s="134">
        <f t="shared" si="71"/>
        <v>0</v>
      </c>
      <c r="CX80" s="134">
        <f t="shared" si="72"/>
        <v>0</v>
      </c>
      <c r="CY80" s="134">
        <f t="shared" si="73"/>
        <v>0</v>
      </c>
      <c r="CZ80" s="134">
        <f t="shared" si="74"/>
        <v>0</v>
      </c>
      <c r="DA80" s="134">
        <f t="shared" si="75"/>
        <v>0</v>
      </c>
      <c r="DB80" s="134">
        <f t="shared" si="76"/>
        <v>0</v>
      </c>
      <c r="DC80" s="134">
        <f t="shared" si="77"/>
        <v>0</v>
      </c>
      <c r="DD80" s="134" t="str">
        <f t="shared" si="23"/>
        <v/>
      </c>
    </row>
    <row r="81" spans="1:108" ht="18.75">
      <c r="A81" s="13">
        <v>22</v>
      </c>
      <c r="B81" s="212" t="s">
        <v>418</v>
      </c>
      <c r="C81" s="215" t="s">
        <v>66</v>
      </c>
      <c r="D81" s="207"/>
      <c r="E81" s="208"/>
      <c r="F81" s="208"/>
      <c r="G81" s="209"/>
      <c r="H81" s="208"/>
      <c r="I81" s="208"/>
      <c r="J81" s="208"/>
      <c r="K81" s="211"/>
      <c r="L81" s="371"/>
      <c r="M81" s="29"/>
      <c r="N81" s="29"/>
      <c r="O81" s="29"/>
      <c r="AC81" t="str">
        <f t="shared" si="24"/>
        <v/>
      </c>
      <c r="AD81">
        <f t="shared" si="25"/>
        <v>1</v>
      </c>
      <c r="AE81" t="str">
        <f>IF(AND(AQ81=""),"",IF(AQ81=0,"",1+(MAX(AE$60:AE80))))</f>
        <v/>
      </c>
      <c r="AF81" s="72">
        <v>22</v>
      </c>
      <c r="AG81" s="130">
        <f t="shared" si="26"/>
        <v>0</v>
      </c>
      <c r="AH81" s="134">
        <f t="shared" si="27"/>
        <v>0</v>
      </c>
      <c r="AI81" s="134">
        <f t="shared" si="28"/>
        <v>0</v>
      </c>
      <c r="AJ81" s="134">
        <f t="shared" si="29"/>
        <v>0</v>
      </c>
      <c r="AK81" s="134">
        <f t="shared" si="30"/>
        <v>0</v>
      </c>
      <c r="AL81" s="134">
        <f t="shared" si="31"/>
        <v>0</v>
      </c>
      <c r="AM81" s="134">
        <f t="shared" si="32"/>
        <v>0</v>
      </c>
      <c r="AN81" s="134">
        <f t="shared" si="33"/>
        <v>0</v>
      </c>
      <c r="AO81" s="134">
        <f t="shared" si="34"/>
        <v>0</v>
      </c>
      <c r="AP81" s="134">
        <f t="shared" si="35"/>
        <v>0</v>
      </c>
      <c r="AQ81" s="134" t="str">
        <f t="shared" si="13"/>
        <v/>
      </c>
      <c r="AR81" t="str">
        <f>IF(AND(BD81=""),"",IF(BD81=0,"",1+(MAX(AR$60:AR80))))</f>
        <v/>
      </c>
      <c r="AS81" s="133">
        <v>22</v>
      </c>
      <c r="AT81" s="130">
        <f t="shared" si="78"/>
        <v>0</v>
      </c>
      <c r="AU81" s="131">
        <f t="shared" si="79"/>
        <v>0</v>
      </c>
      <c r="AV81" s="131">
        <f t="shared" si="80"/>
        <v>0</v>
      </c>
      <c r="AW81" s="131">
        <f t="shared" si="81"/>
        <v>0</v>
      </c>
      <c r="AX81" s="131">
        <f t="shared" si="82"/>
        <v>0</v>
      </c>
      <c r="AY81" s="131">
        <f t="shared" si="83"/>
        <v>0</v>
      </c>
      <c r="AZ81" s="131">
        <f t="shared" si="84"/>
        <v>0</v>
      </c>
      <c r="BA81" s="131">
        <f t="shared" si="85"/>
        <v>0</v>
      </c>
      <c r="BB81" s="131">
        <f t="shared" si="86"/>
        <v>0</v>
      </c>
      <c r="BC81" s="131">
        <f t="shared" si="37"/>
        <v>0</v>
      </c>
      <c r="BD81" s="134" t="str">
        <f t="shared" si="15"/>
        <v/>
      </c>
      <c r="BE81" t="str">
        <f>IF(AND(BQ81=""),"",IF(BQ81=0,"",1+(MAX(BE$60:BE80))))</f>
        <v/>
      </c>
      <c r="BF81" s="72">
        <v>22</v>
      </c>
      <c r="BG81" s="130">
        <f t="shared" si="38"/>
        <v>0</v>
      </c>
      <c r="BH81" s="134">
        <f t="shared" si="39"/>
        <v>0</v>
      </c>
      <c r="BI81" s="134">
        <f t="shared" si="40"/>
        <v>0</v>
      </c>
      <c r="BJ81" s="134">
        <f t="shared" si="41"/>
        <v>0</v>
      </c>
      <c r="BK81" s="134">
        <f t="shared" si="42"/>
        <v>0</v>
      </c>
      <c r="BL81" s="134">
        <f t="shared" si="43"/>
        <v>0</v>
      </c>
      <c r="BM81" s="134">
        <f t="shared" si="44"/>
        <v>0</v>
      </c>
      <c r="BN81" s="134">
        <f t="shared" si="45"/>
        <v>0</v>
      </c>
      <c r="BO81" s="134">
        <f t="shared" si="46"/>
        <v>0</v>
      </c>
      <c r="BP81" s="134">
        <f t="shared" si="47"/>
        <v>0</v>
      </c>
      <c r="BQ81" s="134" t="str">
        <f t="shared" si="17"/>
        <v/>
      </c>
      <c r="BR81" t="str">
        <f>IF(AND(CD81=""),"",IF(CD81=0,"",1+(MAX(BR$60:BR80))))</f>
        <v/>
      </c>
      <c r="BS81" s="133">
        <v>22</v>
      </c>
      <c r="BT81" s="130">
        <f t="shared" si="48"/>
        <v>0</v>
      </c>
      <c r="BU81" s="134">
        <f t="shared" si="49"/>
        <v>0</v>
      </c>
      <c r="BV81" s="134">
        <f t="shared" si="50"/>
        <v>0</v>
      </c>
      <c r="BW81" s="134">
        <f t="shared" si="51"/>
        <v>0</v>
      </c>
      <c r="BX81" s="134">
        <f t="shared" si="52"/>
        <v>0</v>
      </c>
      <c r="BY81" s="134">
        <f t="shared" si="53"/>
        <v>0</v>
      </c>
      <c r="BZ81" s="134">
        <f t="shared" si="54"/>
        <v>0</v>
      </c>
      <c r="CA81" s="134">
        <f t="shared" si="55"/>
        <v>0</v>
      </c>
      <c r="CB81" s="134">
        <f t="shared" si="56"/>
        <v>0</v>
      </c>
      <c r="CC81" s="134">
        <f t="shared" si="57"/>
        <v>0</v>
      </c>
      <c r="CD81" s="134" t="str">
        <f t="shared" si="19"/>
        <v/>
      </c>
      <c r="CE81" t="str">
        <f>IF(AND(CQ81=""),"",IF(CQ81=0,"",1+(MAX(CE$60:CE80))))</f>
        <v/>
      </c>
      <c r="CF81" s="72">
        <v>22</v>
      </c>
      <c r="CG81" s="130">
        <f t="shared" si="58"/>
        <v>0</v>
      </c>
      <c r="CH81" s="134">
        <f t="shared" si="59"/>
        <v>0</v>
      </c>
      <c r="CI81" s="134">
        <f t="shared" si="60"/>
        <v>0</v>
      </c>
      <c r="CJ81" s="134">
        <f t="shared" si="61"/>
        <v>0</v>
      </c>
      <c r="CK81" s="134">
        <f t="shared" si="62"/>
        <v>0</v>
      </c>
      <c r="CL81" s="134">
        <f t="shared" si="63"/>
        <v>0</v>
      </c>
      <c r="CM81" s="134">
        <f t="shared" si="64"/>
        <v>0</v>
      </c>
      <c r="CN81" s="134">
        <f t="shared" si="65"/>
        <v>0</v>
      </c>
      <c r="CO81" s="134">
        <f t="shared" si="66"/>
        <v>0</v>
      </c>
      <c r="CP81" s="134">
        <f t="shared" si="67"/>
        <v>0</v>
      </c>
      <c r="CQ81" s="134" t="str">
        <f t="shared" si="21"/>
        <v/>
      </c>
      <c r="CR81" t="str">
        <f>IF(AND(DD81=""),"",IF(DD81=0,"",1+(MAX(CR$60:CR80))))</f>
        <v/>
      </c>
      <c r="CS81" s="133">
        <v>22</v>
      </c>
      <c r="CT81" s="130">
        <f t="shared" si="68"/>
        <v>0</v>
      </c>
      <c r="CU81" s="134">
        <f t="shared" si="69"/>
        <v>0</v>
      </c>
      <c r="CV81" s="134">
        <f t="shared" si="70"/>
        <v>0</v>
      </c>
      <c r="CW81" s="134">
        <f t="shared" si="71"/>
        <v>0</v>
      </c>
      <c r="CX81" s="134">
        <f t="shared" si="72"/>
        <v>0</v>
      </c>
      <c r="CY81" s="134">
        <f t="shared" si="73"/>
        <v>0</v>
      </c>
      <c r="CZ81" s="134">
        <f t="shared" si="74"/>
        <v>0</v>
      </c>
      <c r="DA81" s="134">
        <f t="shared" si="75"/>
        <v>0</v>
      </c>
      <c r="DB81" s="134">
        <f t="shared" si="76"/>
        <v>0</v>
      </c>
      <c r="DC81" s="134">
        <f t="shared" si="77"/>
        <v>0</v>
      </c>
      <c r="DD81" s="134" t="str">
        <f t="shared" si="23"/>
        <v/>
      </c>
    </row>
    <row r="82" spans="1:108" ht="18.75">
      <c r="A82" s="13">
        <v>23</v>
      </c>
      <c r="B82" s="212" t="s">
        <v>418</v>
      </c>
      <c r="C82" s="215" t="s">
        <v>66</v>
      </c>
      <c r="D82" s="207"/>
      <c r="E82" s="208"/>
      <c r="F82" s="208"/>
      <c r="G82" s="209"/>
      <c r="H82" s="208"/>
      <c r="I82" s="208"/>
      <c r="J82" s="208"/>
      <c r="K82" s="211"/>
      <c r="L82" s="371"/>
      <c r="M82" s="29"/>
      <c r="N82" s="29"/>
      <c r="O82" s="29"/>
      <c r="AC82" t="str">
        <f t="shared" si="24"/>
        <v/>
      </c>
      <c r="AD82">
        <f t="shared" si="25"/>
        <v>1</v>
      </c>
      <c r="AE82" t="str">
        <f>IF(AND(AQ82=""),"",IF(AQ82=0,"",1+(MAX(AE$60:AE81))))</f>
        <v/>
      </c>
      <c r="AF82" s="72">
        <v>23</v>
      </c>
      <c r="AG82" s="130">
        <f t="shared" si="26"/>
        <v>0</v>
      </c>
      <c r="AH82" s="134">
        <f t="shared" si="27"/>
        <v>0</v>
      </c>
      <c r="AI82" s="134">
        <f t="shared" si="28"/>
        <v>0</v>
      </c>
      <c r="AJ82" s="134">
        <f t="shared" si="29"/>
        <v>0</v>
      </c>
      <c r="AK82" s="134">
        <f t="shared" si="30"/>
        <v>0</v>
      </c>
      <c r="AL82" s="134">
        <f t="shared" si="31"/>
        <v>0</v>
      </c>
      <c r="AM82" s="134">
        <f t="shared" si="32"/>
        <v>0</v>
      </c>
      <c r="AN82" s="134">
        <f t="shared" si="33"/>
        <v>0</v>
      </c>
      <c r="AO82" s="134">
        <f t="shared" si="34"/>
        <v>0</v>
      </c>
      <c r="AP82" s="134">
        <f t="shared" si="35"/>
        <v>0</v>
      </c>
      <c r="AQ82" s="134" t="str">
        <f t="shared" si="13"/>
        <v/>
      </c>
      <c r="AR82" t="str">
        <f>IF(AND(BD82=""),"",IF(BD82=0,"",1+(MAX(AR$60:AR81))))</f>
        <v/>
      </c>
      <c r="AS82" s="133">
        <v>23</v>
      </c>
      <c r="AT82" s="130">
        <f t="shared" si="78"/>
        <v>0</v>
      </c>
      <c r="AU82" s="131">
        <f t="shared" si="79"/>
        <v>0</v>
      </c>
      <c r="AV82" s="131">
        <f t="shared" si="80"/>
        <v>0</v>
      </c>
      <c r="AW82" s="131">
        <f t="shared" si="81"/>
        <v>0</v>
      </c>
      <c r="AX82" s="131">
        <f t="shared" si="82"/>
        <v>0</v>
      </c>
      <c r="AY82" s="131">
        <f t="shared" si="83"/>
        <v>0</v>
      </c>
      <c r="AZ82" s="131">
        <f t="shared" si="84"/>
        <v>0</v>
      </c>
      <c r="BA82" s="131">
        <f t="shared" si="85"/>
        <v>0</v>
      </c>
      <c r="BB82" s="131">
        <f t="shared" si="86"/>
        <v>0</v>
      </c>
      <c r="BC82" s="131">
        <f t="shared" si="37"/>
        <v>0</v>
      </c>
      <c r="BD82" s="134" t="str">
        <f t="shared" si="15"/>
        <v/>
      </c>
      <c r="BE82" t="str">
        <f>IF(AND(BQ82=""),"",IF(BQ82=0,"",1+(MAX(BE$60:BE81))))</f>
        <v/>
      </c>
      <c r="BF82" s="72">
        <v>23</v>
      </c>
      <c r="BG82" s="130">
        <f t="shared" si="38"/>
        <v>0</v>
      </c>
      <c r="BH82" s="134">
        <f t="shared" si="39"/>
        <v>0</v>
      </c>
      <c r="BI82" s="134">
        <f t="shared" si="40"/>
        <v>0</v>
      </c>
      <c r="BJ82" s="134">
        <f t="shared" si="41"/>
        <v>0</v>
      </c>
      <c r="BK82" s="134">
        <f t="shared" si="42"/>
        <v>0</v>
      </c>
      <c r="BL82" s="134">
        <f t="shared" si="43"/>
        <v>0</v>
      </c>
      <c r="BM82" s="134">
        <f t="shared" si="44"/>
        <v>0</v>
      </c>
      <c r="BN82" s="134">
        <f t="shared" si="45"/>
        <v>0</v>
      </c>
      <c r="BO82" s="134">
        <f t="shared" si="46"/>
        <v>0</v>
      </c>
      <c r="BP82" s="134">
        <f t="shared" si="47"/>
        <v>0</v>
      </c>
      <c r="BQ82" s="134" t="str">
        <f t="shared" si="17"/>
        <v/>
      </c>
      <c r="BR82" t="str">
        <f>IF(AND(CD82=""),"",IF(CD82=0,"",1+(MAX(BR$60:BR81))))</f>
        <v/>
      </c>
      <c r="BS82" s="133">
        <v>23</v>
      </c>
      <c r="BT82" s="130">
        <f t="shared" si="48"/>
        <v>0</v>
      </c>
      <c r="BU82" s="134">
        <f t="shared" si="49"/>
        <v>0</v>
      </c>
      <c r="BV82" s="134">
        <f t="shared" si="50"/>
        <v>0</v>
      </c>
      <c r="BW82" s="134">
        <f t="shared" si="51"/>
        <v>0</v>
      </c>
      <c r="BX82" s="134">
        <f t="shared" si="52"/>
        <v>0</v>
      </c>
      <c r="BY82" s="134">
        <f t="shared" si="53"/>
        <v>0</v>
      </c>
      <c r="BZ82" s="134">
        <f t="shared" si="54"/>
        <v>0</v>
      </c>
      <c r="CA82" s="134">
        <f t="shared" si="55"/>
        <v>0</v>
      </c>
      <c r="CB82" s="134">
        <f t="shared" si="56"/>
        <v>0</v>
      </c>
      <c r="CC82" s="134">
        <f t="shared" si="57"/>
        <v>0</v>
      </c>
      <c r="CD82" s="134" t="str">
        <f t="shared" si="19"/>
        <v/>
      </c>
      <c r="CE82" t="str">
        <f>IF(AND(CQ82=""),"",IF(CQ82=0,"",1+(MAX(CE$60:CE81))))</f>
        <v/>
      </c>
      <c r="CF82" s="72">
        <v>23</v>
      </c>
      <c r="CG82" s="130">
        <f t="shared" si="58"/>
        <v>0</v>
      </c>
      <c r="CH82" s="134">
        <f t="shared" si="59"/>
        <v>0</v>
      </c>
      <c r="CI82" s="134">
        <f t="shared" si="60"/>
        <v>0</v>
      </c>
      <c r="CJ82" s="134">
        <f t="shared" si="61"/>
        <v>0</v>
      </c>
      <c r="CK82" s="134">
        <f t="shared" si="62"/>
        <v>0</v>
      </c>
      <c r="CL82" s="134">
        <f t="shared" si="63"/>
        <v>0</v>
      </c>
      <c r="CM82" s="134">
        <f t="shared" si="64"/>
        <v>0</v>
      </c>
      <c r="CN82" s="134">
        <f t="shared" si="65"/>
        <v>0</v>
      </c>
      <c r="CO82" s="134">
        <f t="shared" si="66"/>
        <v>0</v>
      </c>
      <c r="CP82" s="134">
        <f t="shared" si="67"/>
        <v>0</v>
      </c>
      <c r="CQ82" s="134" t="str">
        <f t="shared" si="21"/>
        <v/>
      </c>
      <c r="CR82" t="str">
        <f>IF(AND(DD82=""),"",IF(DD82=0,"",1+(MAX(CR$60:CR81))))</f>
        <v/>
      </c>
      <c r="CS82" s="72">
        <v>23</v>
      </c>
      <c r="CT82" s="130">
        <f t="shared" si="68"/>
        <v>0</v>
      </c>
      <c r="CU82" s="134">
        <f t="shared" si="69"/>
        <v>0</v>
      </c>
      <c r="CV82" s="134">
        <f t="shared" si="70"/>
        <v>0</v>
      </c>
      <c r="CW82" s="134">
        <f t="shared" si="71"/>
        <v>0</v>
      </c>
      <c r="CX82" s="134">
        <f t="shared" si="72"/>
        <v>0</v>
      </c>
      <c r="CY82" s="134">
        <f t="shared" si="73"/>
        <v>0</v>
      </c>
      <c r="CZ82" s="134">
        <f t="shared" si="74"/>
        <v>0</v>
      </c>
      <c r="DA82" s="134">
        <f t="shared" si="75"/>
        <v>0</v>
      </c>
      <c r="DB82" s="134">
        <f t="shared" si="76"/>
        <v>0</v>
      </c>
      <c r="DC82" s="134">
        <f t="shared" si="77"/>
        <v>0</v>
      </c>
      <c r="DD82" s="134" t="str">
        <f t="shared" si="23"/>
        <v/>
      </c>
    </row>
    <row r="83" spans="1:108" ht="18.75">
      <c r="A83" s="13">
        <v>24</v>
      </c>
      <c r="B83" s="212"/>
      <c r="C83" s="215"/>
      <c r="D83" s="207"/>
      <c r="E83" s="208"/>
      <c r="F83" s="208"/>
      <c r="G83" s="209"/>
      <c r="H83" s="208"/>
      <c r="I83" s="208"/>
      <c r="J83" s="208"/>
      <c r="K83" s="211"/>
      <c r="L83" s="371"/>
      <c r="M83" s="29"/>
      <c r="N83" s="29"/>
      <c r="O83" s="29"/>
      <c r="AC83" t="str">
        <f t="shared" si="24"/>
        <v/>
      </c>
      <c r="AD83">
        <f t="shared" si="25"/>
        <v>1</v>
      </c>
      <c r="AE83" t="str">
        <f>IF(AND(AQ83=""),"",IF(AQ83=0,"",1+(MAX(AE$60:AE82))))</f>
        <v/>
      </c>
      <c r="AF83" s="72">
        <v>24</v>
      </c>
      <c r="AG83" s="130">
        <f t="shared" si="26"/>
        <v>0</v>
      </c>
      <c r="AH83" s="134">
        <f t="shared" si="27"/>
        <v>0</v>
      </c>
      <c r="AI83" s="134">
        <f t="shared" si="28"/>
        <v>0</v>
      </c>
      <c r="AJ83" s="134">
        <f t="shared" si="29"/>
        <v>0</v>
      </c>
      <c r="AK83" s="134">
        <f t="shared" si="30"/>
        <v>0</v>
      </c>
      <c r="AL83" s="134">
        <f t="shared" si="31"/>
        <v>0</v>
      </c>
      <c r="AM83" s="134">
        <f t="shared" si="32"/>
        <v>0</v>
      </c>
      <c r="AN83" s="134">
        <f t="shared" si="33"/>
        <v>0</v>
      </c>
      <c r="AO83" s="134">
        <f t="shared" si="34"/>
        <v>0</v>
      </c>
      <c r="AP83" s="134">
        <f t="shared" si="35"/>
        <v>0</v>
      </c>
      <c r="AQ83" s="134" t="str">
        <f t="shared" si="13"/>
        <v/>
      </c>
      <c r="AR83" t="str">
        <f>IF(AND(BD83=""),"",IF(BD83=0,"",1+(MAX(AR$60:AR82))))</f>
        <v/>
      </c>
      <c r="AS83" s="133">
        <v>24</v>
      </c>
      <c r="AT83" s="130">
        <f t="shared" si="78"/>
        <v>0</v>
      </c>
      <c r="AU83" s="131">
        <f t="shared" si="79"/>
        <v>0</v>
      </c>
      <c r="AV83" s="131">
        <f t="shared" si="80"/>
        <v>0</v>
      </c>
      <c r="AW83" s="131">
        <f t="shared" si="81"/>
        <v>0</v>
      </c>
      <c r="AX83" s="131">
        <f t="shared" si="82"/>
        <v>0</v>
      </c>
      <c r="AY83" s="131">
        <f t="shared" si="83"/>
        <v>0</v>
      </c>
      <c r="AZ83" s="131">
        <f t="shared" si="84"/>
        <v>0</v>
      </c>
      <c r="BA83" s="131">
        <f t="shared" si="85"/>
        <v>0</v>
      </c>
      <c r="BB83" s="131">
        <f t="shared" si="86"/>
        <v>0</v>
      </c>
      <c r="BC83" s="131">
        <f t="shared" si="37"/>
        <v>0</v>
      </c>
      <c r="BD83" s="134" t="str">
        <f t="shared" si="15"/>
        <v/>
      </c>
      <c r="BE83" t="str">
        <f>IF(AND(BQ83=""),"",IF(BQ83=0,"",1+(MAX(BE$60:BE82))))</f>
        <v/>
      </c>
      <c r="BF83" s="72">
        <v>24</v>
      </c>
      <c r="BG83" s="130">
        <f t="shared" si="38"/>
        <v>0</v>
      </c>
      <c r="BH83" s="134">
        <f t="shared" si="39"/>
        <v>0</v>
      </c>
      <c r="BI83" s="134">
        <f t="shared" si="40"/>
        <v>0</v>
      </c>
      <c r="BJ83" s="134">
        <f t="shared" si="41"/>
        <v>0</v>
      </c>
      <c r="BK83" s="134">
        <f t="shared" si="42"/>
        <v>0</v>
      </c>
      <c r="BL83" s="134">
        <f t="shared" si="43"/>
        <v>0</v>
      </c>
      <c r="BM83" s="134">
        <f t="shared" si="44"/>
        <v>0</v>
      </c>
      <c r="BN83" s="134">
        <f t="shared" si="45"/>
        <v>0</v>
      </c>
      <c r="BO83" s="134">
        <f t="shared" si="46"/>
        <v>0</v>
      </c>
      <c r="BP83" s="134">
        <f t="shared" si="47"/>
        <v>0</v>
      </c>
      <c r="BQ83" s="134" t="str">
        <f t="shared" si="17"/>
        <v/>
      </c>
      <c r="BR83" t="str">
        <f>IF(AND(CD83=""),"",IF(CD83=0,"",1+(MAX(BR$60:BR82))))</f>
        <v/>
      </c>
      <c r="BS83" s="133">
        <v>24</v>
      </c>
      <c r="BT83" s="130">
        <f t="shared" si="48"/>
        <v>0</v>
      </c>
      <c r="BU83" s="134">
        <f t="shared" si="49"/>
        <v>0</v>
      </c>
      <c r="BV83" s="134">
        <f t="shared" si="50"/>
        <v>0</v>
      </c>
      <c r="BW83" s="134">
        <f t="shared" si="51"/>
        <v>0</v>
      </c>
      <c r="BX83" s="134">
        <f t="shared" si="52"/>
        <v>0</v>
      </c>
      <c r="BY83" s="134">
        <f t="shared" si="53"/>
        <v>0</v>
      </c>
      <c r="BZ83" s="134">
        <f t="shared" si="54"/>
        <v>0</v>
      </c>
      <c r="CA83" s="134">
        <f t="shared" si="55"/>
        <v>0</v>
      </c>
      <c r="CB83" s="134">
        <f t="shared" si="56"/>
        <v>0</v>
      </c>
      <c r="CC83" s="134">
        <f t="shared" si="57"/>
        <v>0</v>
      </c>
      <c r="CD83" s="134" t="str">
        <f t="shared" si="19"/>
        <v/>
      </c>
      <c r="CE83" t="str">
        <f>IF(AND(CQ83=""),"",IF(CQ83=0,"",1+(MAX(CE$60:CE82))))</f>
        <v/>
      </c>
      <c r="CF83" s="72">
        <v>24</v>
      </c>
      <c r="CG83" s="130">
        <f t="shared" si="58"/>
        <v>0</v>
      </c>
      <c r="CH83" s="134">
        <f t="shared" si="59"/>
        <v>0</v>
      </c>
      <c r="CI83" s="134">
        <f t="shared" si="60"/>
        <v>0</v>
      </c>
      <c r="CJ83" s="134">
        <f t="shared" si="61"/>
        <v>0</v>
      </c>
      <c r="CK83" s="134">
        <f t="shared" si="62"/>
        <v>0</v>
      </c>
      <c r="CL83" s="134">
        <f t="shared" si="63"/>
        <v>0</v>
      </c>
      <c r="CM83" s="134">
        <f t="shared" si="64"/>
        <v>0</v>
      </c>
      <c r="CN83" s="134">
        <f t="shared" si="65"/>
        <v>0</v>
      </c>
      <c r="CO83" s="134">
        <f t="shared" si="66"/>
        <v>0</v>
      </c>
      <c r="CP83" s="134">
        <f t="shared" si="67"/>
        <v>0</v>
      </c>
      <c r="CQ83" s="134" t="str">
        <f t="shared" si="21"/>
        <v/>
      </c>
      <c r="CR83" t="str">
        <f>IF(AND(DD83=""),"",IF(DD83=0,"",1+(MAX(CR$60:CR82))))</f>
        <v/>
      </c>
      <c r="CS83" s="133">
        <v>24</v>
      </c>
      <c r="CT83" s="130">
        <f t="shared" si="68"/>
        <v>0</v>
      </c>
      <c r="CU83" s="134">
        <f t="shared" si="69"/>
        <v>0</v>
      </c>
      <c r="CV83" s="134">
        <f t="shared" si="70"/>
        <v>0</v>
      </c>
      <c r="CW83" s="134">
        <f t="shared" si="71"/>
        <v>0</v>
      </c>
      <c r="CX83" s="134">
        <f t="shared" si="72"/>
        <v>0</v>
      </c>
      <c r="CY83" s="134">
        <f t="shared" si="73"/>
        <v>0</v>
      </c>
      <c r="CZ83" s="134">
        <f t="shared" si="74"/>
        <v>0</v>
      </c>
      <c r="DA83" s="134">
        <f t="shared" si="75"/>
        <v>0</v>
      </c>
      <c r="DB83" s="134">
        <f t="shared" si="76"/>
        <v>0</v>
      </c>
      <c r="DC83" s="134">
        <f t="shared" si="77"/>
        <v>0</v>
      </c>
      <c r="DD83" s="134" t="str">
        <f t="shared" si="23"/>
        <v/>
      </c>
    </row>
    <row r="84" spans="1:108" ht="18.75">
      <c r="A84" s="13">
        <v>25</v>
      </c>
      <c r="B84" s="212"/>
      <c r="C84" s="215"/>
      <c r="D84" s="207"/>
      <c r="E84" s="208"/>
      <c r="F84" s="208"/>
      <c r="G84" s="209"/>
      <c r="H84" s="208"/>
      <c r="I84" s="208"/>
      <c r="J84" s="208"/>
      <c r="K84" s="211"/>
      <c r="L84" s="371"/>
      <c r="M84" s="29"/>
      <c r="N84" s="29"/>
      <c r="O84" s="29"/>
      <c r="AC84" t="str">
        <f t="shared" si="24"/>
        <v/>
      </c>
      <c r="AD84">
        <f t="shared" si="25"/>
        <v>1</v>
      </c>
      <c r="AE84" t="str">
        <f>IF(AND(AQ84=""),"",IF(AQ84=0,"",1+(MAX(AE$60:AE83))))</f>
        <v/>
      </c>
      <c r="AF84" s="72">
        <v>25</v>
      </c>
      <c r="AG84" s="130">
        <f t="shared" si="26"/>
        <v>0</v>
      </c>
      <c r="AH84" s="134">
        <f t="shared" si="27"/>
        <v>0</v>
      </c>
      <c r="AI84" s="134">
        <f t="shared" si="28"/>
        <v>0</v>
      </c>
      <c r="AJ84" s="134">
        <f t="shared" si="29"/>
        <v>0</v>
      </c>
      <c r="AK84" s="134">
        <f t="shared" si="30"/>
        <v>0</v>
      </c>
      <c r="AL84" s="134">
        <f t="shared" si="31"/>
        <v>0</v>
      </c>
      <c r="AM84" s="134">
        <f t="shared" si="32"/>
        <v>0</v>
      </c>
      <c r="AN84" s="134">
        <f t="shared" si="33"/>
        <v>0</v>
      </c>
      <c r="AO84" s="134">
        <f t="shared" si="34"/>
        <v>0</v>
      </c>
      <c r="AP84" s="134">
        <f t="shared" si="35"/>
        <v>0</v>
      </c>
      <c r="AQ84" s="134" t="str">
        <f t="shared" si="13"/>
        <v/>
      </c>
      <c r="AR84" t="str">
        <f>IF(AND(BD84=""),"",IF(BD84=0,"",1+(MAX(AR$60:AR83))))</f>
        <v/>
      </c>
      <c r="AS84" s="133">
        <v>25</v>
      </c>
      <c r="AT84" s="130">
        <f t="shared" si="78"/>
        <v>0</v>
      </c>
      <c r="AU84" s="131">
        <f t="shared" si="79"/>
        <v>0</v>
      </c>
      <c r="AV84" s="131">
        <f t="shared" si="80"/>
        <v>0</v>
      </c>
      <c r="AW84" s="131">
        <f t="shared" si="81"/>
        <v>0</v>
      </c>
      <c r="AX84" s="131">
        <f t="shared" si="82"/>
        <v>0</v>
      </c>
      <c r="AY84" s="131">
        <f t="shared" si="83"/>
        <v>0</v>
      </c>
      <c r="AZ84" s="131">
        <f t="shared" si="84"/>
        <v>0</v>
      </c>
      <c r="BA84" s="131">
        <f t="shared" si="85"/>
        <v>0</v>
      </c>
      <c r="BB84" s="131">
        <f t="shared" si="86"/>
        <v>0</v>
      </c>
      <c r="BC84" s="131">
        <f t="shared" si="37"/>
        <v>0</v>
      </c>
      <c r="BD84" s="134" t="str">
        <f t="shared" si="15"/>
        <v/>
      </c>
      <c r="BE84" t="str">
        <f>IF(AND(BQ84=""),"",IF(BQ84=0,"",1+(MAX(BE$60:BE83))))</f>
        <v/>
      </c>
      <c r="BF84" s="72">
        <v>25</v>
      </c>
      <c r="BG84" s="130">
        <f t="shared" si="38"/>
        <v>0</v>
      </c>
      <c r="BH84" s="134">
        <f t="shared" si="39"/>
        <v>0</v>
      </c>
      <c r="BI84" s="134">
        <f t="shared" si="40"/>
        <v>0</v>
      </c>
      <c r="BJ84" s="134">
        <f t="shared" si="41"/>
        <v>0</v>
      </c>
      <c r="BK84" s="134">
        <f t="shared" si="42"/>
        <v>0</v>
      </c>
      <c r="BL84" s="134">
        <f t="shared" si="43"/>
        <v>0</v>
      </c>
      <c r="BM84" s="134">
        <f t="shared" si="44"/>
        <v>0</v>
      </c>
      <c r="BN84" s="134">
        <f t="shared" si="45"/>
        <v>0</v>
      </c>
      <c r="BO84" s="134">
        <f t="shared" si="46"/>
        <v>0</v>
      </c>
      <c r="BP84" s="134">
        <f t="shared" si="47"/>
        <v>0</v>
      </c>
      <c r="BQ84" s="134" t="str">
        <f t="shared" si="17"/>
        <v/>
      </c>
      <c r="BR84" t="str">
        <f>IF(AND(CD84=""),"",IF(CD84=0,"",1+(MAX(BR$60:BR83))))</f>
        <v/>
      </c>
      <c r="BS84" s="133">
        <v>25</v>
      </c>
      <c r="BT84" s="130">
        <f t="shared" si="48"/>
        <v>0</v>
      </c>
      <c r="BU84" s="134">
        <f t="shared" si="49"/>
        <v>0</v>
      </c>
      <c r="BV84" s="134">
        <f t="shared" si="50"/>
        <v>0</v>
      </c>
      <c r="BW84" s="134">
        <f t="shared" si="51"/>
        <v>0</v>
      </c>
      <c r="BX84" s="134">
        <f t="shared" si="52"/>
        <v>0</v>
      </c>
      <c r="BY84" s="134">
        <f t="shared" si="53"/>
        <v>0</v>
      </c>
      <c r="BZ84" s="134">
        <f t="shared" si="54"/>
        <v>0</v>
      </c>
      <c r="CA84" s="134">
        <f t="shared" si="55"/>
        <v>0</v>
      </c>
      <c r="CB84" s="134">
        <f t="shared" si="56"/>
        <v>0</v>
      </c>
      <c r="CC84" s="134">
        <f t="shared" si="57"/>
        <v>0</v>
      </c>
      <c r="CD84" s="134" t="str">
        <f t="shared" si="19"/>
        <v/>
      </c>
      <c r="CE84" t="str">
        <f>IF(AND(CQ84=""),"",IF(CQ84=0,"",1+(MAX(CE$60:CE83))))</f>
        <v/>
      </c>
      <c r="CF84" s="72">
        <v>25</v>
      </c>
      <c r="CG84" s="130">
        <f t="shared" si="58"/>
        <v>0</v>
      </c>
      <c r="CH84" s="134">
        <f t="shared" si="59"/>
        <v>0</v>
      </c>
      <c r="CI84" s="134">
        <f t="shared" si="60"/>
        <v>0</v>
      </c>
      <c r="CJ84" s="134">
        <f t="shared" si="61"/>
        <v>0</v>
      </c>
      <c r="CK84" s="134">
        <f t="shared" si="62"/>
        <v>0</v>
      </c>
      <c r="CL84" s="134">
        <f t="shared" si="63"/>
        <v>0</v>
      </c>
      <c r="CM84" s="134">
        <f t="shared" si="64"/>
        <v>0</v>
      </c>
      <c r="CN84" s="134">
        <f t="shared" si="65"/>
        <v>0</v>
      </c>
      <c r="CO84" s="134">
        <f t="shared" si="66"/>
        <v>0</v>
      </c>
      <c r="CP84" s="134">
        <f t="shared" si="67"/>
        <v>0</v>
      </c>
      <c r="CQ84" s="134" t="str">
        <f t="shared" si="21"/>
        <v/>
      </c>
      <c r="CR84" t="str">
        <f>IF(AND(DD84=""),"",IF(DD84=0,"",1+(MAX(CR$60:CR83))))</f>
        <v/>
      </c>
      <c r="CS84" s="72">
        <v>25</v>
      </c>
      <c r="CT84" s="130">
        <f t="shared" si="68"/>
        <v>0</v>
      </c>
      <c r="CU84" s="134">
        <f t="shared" si="69"/>
        <v>0</v>
      </c>
      <c r="CV84" s="134">
        <f t="shared" si="70"/>
        <v>0</v>
      </c>
      <c r="CW84" s="134">
        <f t="shared" si="71"/>
        <v>0</v>
      </c>
      <c r="CX84" s="134">
        <f t="shared" si="72"/>
        <v>0</v>
      </c>
      <c r="CY84" s="134">
        <f t="shared" si="73"/>
        <v>0</v>
      </c>
      <c r="CZ84" s="134">
        <f t="shared" si="74"/>
        <v>0</v>
      </c>
      <c r="DA84" s="134">
        <f t="shared" si="75"/>
        <v>0</v>
      </c>
      <c r="DB84" s="134">
        <f t="shared" si="76"/>
        <v>0</v>
      </c>
      <c r="DC84" s="134">
        <f t="shared" si="77"/>
        <v>0</v>
      </c>
      <c r="DD84" s="134" t="str">
        <f t="shared" si="23"/>
        <v/>
      </c>
    </row>
    <row r="85" spans="1:108" ht="18.75">
      <c r="A85" s="13">
        <v>26</v>
      </c>
      <c r="B85" s="212"/>
      <c r="C85" s="215"/>
      <c r="D85" s="207"/>
      <c r="E85" s="208"/>
      <c r="F85" s="208"/>
      <c r="G85" s="209"/>
      <c r="H85" s="208"/>
      <c r="I85" s="208"/>
      <c r="J85" s="208"/>
      <c r="K85" s="211"/>
      <c r="L85" s="371"/>
      <c r="M85" s="29"/>
      <c r="N85" s="29"/>
      <c r="O85" s="29"/>
      <c r="AC85" t="str">
        <f t="shared" si="24"/>
        <v/>
      </c>
      <c r="AD85">
        <f t="shared" si="25"/>
        <v>1</v>
      </c>
      <c r="AE85" t="str">
        <f>IF(AND(AQ85=""),"",IF(AQ85=0,"",1+(MAX(AE$60:AE84))))</f>
        <v/>
      </c>
      <c r="AF85" s="72">
        <v>26</v>
      </c>
      <c r="AG85" s="130">
        <f t="shared" si="26"/>
        <v>0</v>
      </c>
      <c r="AH85" s="134">
        <f t="shared" si="27"/>
        <v>0</v>
      </c>
      <c r="AI85" s="134">
        <f t="shared" si="28"/>
        <v>0</v>
      </c>
      <c r="AJ85" s="134">
        <f t="shared" si="29"/>
        <v>0</v>
      </c>
      <c r="AK85" s="134">
        <f t="shared" si="30"/>
        <v>0</v>
      </c>
      <c r="AL85" s="134">
        <f t="shared" si="31"/>
        <v>0</v>
      </c>
      <c r="AM85" s="134">
        <f t="shared" si="32"/>
        <v>0</v>
      </c>
      <c r="AN85" s="134">
        <f t="shared" si="33"/>
        <v>0</v>
      </c>
      <c r="AO85" s="134">
        <f t="shared" si="34"/>
        <v>0</v>
      </c>
      <c r="AP85" s="134">
        <f t="shared" si="35"/>
        <v>0</v>
      </c>
      <c r="AQ85" s="134" t="str">
        <f t="shared" si="13"/>
        <v/>
      </c>
      <c r="AR85" t="str">
        <f>IF(AND(BD85=""),"",IF(BD85=0,"",1+(MAX(AR$60:AR84))))</f>
        <v/>
      </c>
      <c r="AS85" s="133">
        <v>26</v>
      </c>
      <c r="AT85" s="130">
        <f t="shared" si="78"/>
        <v>0</v>
      </c>
      <c r="AU85" s="131">
        <f t="shared" si="79"/>
        <v>0</v>
      </c>
      <c r="AV85" s="131">
        <f t="shared" si="80"/>
        <v>0</v>
      </c>
      <c r="AW85" s="131">
        <f t="shared" si="81"/>
        <v>0</v>
      </c>
      <c r="AX85" s="131">
        <f t="shared" si="82"/>
        <v>0</v>
      </c>
      <c r="AY85" s="131">
        <f t="shared" si="83"/>
        <v>0</v>
      </c>
      <c r="AZ85" s="131">
        <f t="shared" si="84"/>
        <v>0</v>
      </c>
      <c r="BA85" s="131">
        <f t="shared" si="85"/>
        <v>0</v>
      </c>
      <c r="BB85" s="131">
        <f t="shared" si="86"/>
        <v>0</v>
      </c>
      <c r="BC85" s="131">
        <f t="shared" si="37"/>
        <v>0</v>
      </c>
      <c r="BD85" s="134" t="str">
        <f t="shared" si="15"/>
        <v/>
      </c>
      <c r="BE85" t="str">
        <f>IF(AND(BQ85=""),"",IF(BQ85=0,"",1+(MAX(BE$60:BE84))))</f>
        <v/>
      </c>
      <c r="BF85" s="72">
        <v>26</v>
      </c>
      <c r="BG85" s="130">
        <f t="shared" si="38"/>
        <v>0</v>
      </c>
      <c r="BH85" s="134">
        <f t="shared" si="39"/>
        <v>0</v>
      </c>
      <c r="BI85" s="134">
        <f t="shared" si="40"/>
        <v>0</v>
      </c>
      <c r="BJ85" s="134">
        <f t="shared" si="41"/>
        <v>0</v>
      </c>
      <c r="BK85" s="134">
        <f t="shared" si="42"/>
        <v>0</v>
      </c>
      <c r="BL85" s="134">
        <f t="shared" si="43"/>
        <v>0</v>
      </c>
      <c r="BM85" s="134">
        <f t="shared" si="44"/>
        <v>0</v>
      </c>
      <c r="BN85" s="134">
        <f t="shared" si="45"/>
        <v>0</v>
      </c>
      <c r="BO85" s="134">
        <f t="shared" si="46"/>
        <v>0</v>
      </c>
      <c r="BP85" s="134">
        <f t="shared" si="47"/>
        <v>0</v>
      </c>
      <c r="BQ85" s="134" t="str">
        <f t="shared" si="17"/>
        <v/>
      </c>
      <c r="BR85" t="str">
        <f>IF(AND(CD85=""),"",IF(CD85=0,"",1+(MAX(BR$60:BR84))))</f>
        <v/>
      </c>
      <c r="BS85" s="133">
        <v>26</v>
      </c>
      <c r="BT85" s="130">
        <f t="shared" si="48"/>
        <v>0</v>
      </c>
      <c r="BU85" s="134">
        <f t="shared" si="49"/>
        <v>0</v>
      </c>
      <c r="BV85" s="134">
        <f t="shared" si="50"/>
        <v>0</v>
      </c>
      <c r="BW85" s="134">
        <f t="shared" si="51"/>
        <v>0</v>
      </c>
      <c r="BX85" s="134">
        <f t="shared" si="52"/>
        <v>0</v>
      </c>
      <c r="BY85" s="134">
        <f t="shared" si="53"/>
        <v>0</v>
      </c>
      <c r="BZ85" s="134">
        <f t="shared" si="54"/>
        <v>0</v>
      </c>
      <c r="CA85" s="134">
        <f t="shared" si="55"/>
        <v>0</v>
      </c>
      <c r="CB85" s="134">
        <f t="shared" si="56"/>
        <v>0</v>
      </c>
      <c r="CC85" s="134">
        <f t="shared" si="57"/>
        <v>0</v>
      </c>
      <c r="CD85" s="134" t="str">
        <f t="shared" si="19"/>
        <v/>
      </c>
      <c r="CE85" t="str">
        <f>IF(AND(CQ85=""),"",IF(CQ85=0,"",1+(MAX(CE$60:CE84))))</f>
        <v/>
      </c>
      <c r="CF85" s="72">
        <v>26</v>
      </c>
      <c r="CG85" s="130">
        <f t="shared" si="58"/>
        <v>0</v>
      </c>
      <c r="CH85" s="134">
        <f t="shared" si="59"/>
        <v>0</v>
      </c>
      <c r="CI85" s="134">
        <f t="shared" si="60"/>
        <v>0</v>
      </c>
      <c r="CJ85" s="134">
        <f t="shared" si="61"/>
        <v>0</v>
      </c>
      <c r="CK85" s="134">
        <f t="shared" si="62"/>
        <v>0</v>
      </c>
      <c r="CL85" s="134">
        <f t="shared" si="63"/>
        <v>0</v>
      </c>
      <c r="CM85" s="134">
        <f t="shared" si="64"/>
        <v>0</v>
      </c>
      <c r="CN85" s="134">
        <f t="shared" si="65"/>
        <v>0</v>
      </c>
      <c r="CO85" s="134">
        <f t="shared" si="66"/>
        <v>0</v>
      </c>
      <c r="CP85" s="134">
        <f t="shared" si="67"/>
        <v>0</v>
      </c>
      <c r="CQ85" s="134" t="str">
        <f t="shared" si="21"/>
        <v/>
      </c>
      <c r="CR85" t="str">
        <f>IF(AND(DD85=""),"",IF(DD85=0,"",1+(MAX(CR$60:CR84))))</f>
        <v/>
      </c>
      <c r="CS85" s="133">
        <v>26</v>
      </c>
      <c r="CT85" s="130">
        <f t="shared" si="68"/>
        <v>0</v>
      </c>
      <c r="CU85" s="134">
        <f t="shared" si="69"/>
        <v>0</v>
      </c>
      <c r="CV85" s="134">
        <f t="shared" si="70"/>
        <v>0</v>
      </c>
      <c r="CW85" s="134">
        <f t="shared" si="71"/>
        <v>0</v>
      </c>
      <c r="CX85" s="134">
        <f t="shared" si="72"/>
        <v>0</v>
      </c>
      <c r="CY85" s="134">
        <f t="shared" si="73"/>
        <v>0</v>
      </c>
      <c r="CZ85" s="134">
        <f t="shared" si="74"/>
        <v>0</v>
      </c>
      <c r="DA85" s="134">
        <f t="shared" si="75"/>
        <v>0</v>
      </c>
      <c r="DB85" s="134">
        <f t="shared" si="76"/>
        <v>0</v>
      </c>
      <c r="DC85" s="134">
        <f t="shared" si="77"/>
        <v>0</v>
      </c>
      <c r="DD85" s="134" t="str">
        <f t="shared" si="23"/>
        <v/>
      </c>
    </row>
    <row r="86" spans="1:108" ht="18.75">
      <c r="A86" s="13">
        <v>27</v>
      </c>
      <c r="B86" s="212"/>
      <c r="C86" s="215"/>
      <c r="D86" s="207"/>
      <c r="E86" s="208"/>
      <c r="F86" s="208"/>
      <c r="G86" s="209"/>
      <c r="H86" s="208"/>
      <c r="I86" s="208"/>
      <c r="J86" s="208"/>
      <c r="K86" s="211"/>
      <c r="L86" s="371"/>
      <c r="M86" s="29"/>
      <c r="N86" s="29"/>
      <c r="O86" s="29"/>
      <c r="AC86" t="str">
        <f t="shared" si="24"/>
        <v/>
      </c>
      <c r="AD86">
        <f t="shared" si="25"/>
        <v>1</v>
      </c>
      <c r="AE86" t="str">
        <f>IF(AND(AQ86=""),"",IF(AQ86=0,"",1+(MAX(AE$60:AE85))))</f>
        <v/>
      </c>
      <c r="AF86" s="72">
        <v>27</v>
      </c>
      <c r="AG86" s="130">
        <f t="shared" si="26"/>
        <v>0</v>
      </c>
      <c r="AH86" s="134">
        <f t="shared" si="27"/>
        <v>0</v>
      </c>
      <c r="AI86" s="134">
        <f t="shared" si="28"/>
        <v>0</v>
      </c>
      <c r="AJ86" s="134">
        <f t="shared" si="29"/>
        <v>0</v>
      </c>
      <c r="AK86" s="134">
        <f t="shared" si="30"/>
        <v>0</v>
      </c>
      <c r="AL86" s="134">
        <f t="shared" si="31"/>
        <v>0</v>
      </c>
      <c r="AM86" s="134">
        <f t="shared" si="32"/>
        <v>0</v>
      </c>
      <c r="AN86" s="134">
        <f t="shared" si="33"/>
        <v>0</v>
      </c>
      <c r="AO86" s="134">
        <f t="shared" si="34"/>
        <v>0</v>
      </c>
      <c r="AP86" s="134">
        <f t="shared" si="35"/>
        <v>0</v>
      </c>
      <c r="AQ86" s="134" t="str">
        <f t="shared" si="13"/>
        <v/>
      </c>
      <c r="AR86" t="str">
        <f>IF(AND(BD86=""),"",IF(BD86=0,"",1+(MAX(AR$60:AR85))))</f>
        <v/>
      </c>
      <c r="AS86" s="133">
        <v>27</v>
      </c>
      <c r="AT86" s="130">
        <f t="shared" si="78"/>
        <v>0</v>
      </c>
      <c r="AU86" s="131">
        <f t="shared" si="79"/>
        <v>0</v>
      </c>
      <c r="AV86" s="131">
        <f t="shared" si="80"/>
        <v>0</v>
      </c>
      <c r="AW86" s="131">
        <f t="shared" si="81"/>
        <v>0</v>
      </c>
      <c r="AX86" s="131">
        <f t="shared" si="82"/>
        <v>0</v>
      </c>
      <c r="AY86" s="131">
        <f t="shared" si="83"/>
        <v>0</v>
      </c>
      <c r="AZ86" s="131">
        <f t="shared" si="84"/>
        <v>0</v>
      </c>
      <c r="BA86" s="131">
        <f t="shared" si="85"/>
        <v>0</v>
      </c>
      <c r="BB86" s="131">
        <f t="shared" si="86"/>
        <v>0</v>
      </c>
      <c r="BC86" s="131">
        <f t="shared" si="37"/>
        <v>0</v>
      </c>
      <c r="BD86" s="134" t="str">
        <f t="shared" si="15"/>
        <v/>
      </c>
      <c r="BE86" t="str">
        <f>IF(AND(BQ86=""),"",IF(BQ86=0,"",1+(MAX(BE$60:BE85))))</f>
        <v/>
      </c>
      <c r="BF86" s="72">
        <v>27</v>
      </c>
      <c r="BG86" s="130">
        <f t="shared" si="38"/>
        <v>0</v>
      </c>
      <c r="BH86" s="134">
        <f t="shared" si="39"/>
        <v>0</v>
      </c>
      <c r="BI86" s="134">
        <f t="shared" si="40"/>
        <v>0</v>
      </c>
      <c r="BJ86" s="134">
        <f t="shared" si="41"/>
        <v>0</v>
      </c>
      <c r="BK86" s="134">
        <f t="shared" si="42"/>
        <v>0</v>
      </c>
      <c r="BL86" s="134">
        <f t="shared" si="43"/>
        <v>0</v>
      </c>
      <c r="BM86" s="134">
        <f t="shared" si="44"/>
        <v>0</v>
      </c>
      <c r="BN86" s="134">
        <f t="shared" si="45"/>
        <v>0</v>
      </c>
      <c r="BO86" s="134">
        <f t="shared" si="46"/>
        <v>0</v>
      </c>
      <c r="BP86" s="134">
        <f t="shared" si="47"/>
        <v>0</v>
      </c>
      <c r="BQ86" s="134" t="str">
        <f t="shared" si="17"/>
        <v/>
      </c>
      <c r="BR86" t="str">
        <f>IF(AND(CD86=""),"",IF(CD86=0,"",1+(MAX(BR$60:BR85))))</f>
        <v/>
      </c>
      <c r="BS86" s="133">
        <v>27</v>
      </c>
      <c r="BT86" s="130">
        <f t="shared" si="48"/>
        <v>0</v>
      </c>
      <c r="BU86" s="134">
        <f t="shared" si="49"/>
        <v>0</v>
      </c>
      <c r="BV86" s="134">
        <f t="shared" si="50"/>
        <v>0</v>
      </c>
      <c r="BW86" s="134">
        <f t="shared" si="51"/>
        <v>0</v>
      </c>
      <c r="BX86" s="134">
        <f t="shared" si="52"/>
        <v>0</v>
      </c>
      <c r="BY86" s="134">
        <f t="shared" si="53"/>
        <v>0</v>
      </c>
      <c r="BZ86" s="134">
        <f t="shared" si="54"/>
        <v>0</v>
      </c>
      <c r="CA86" s="134">
        <f t="shared" si="55"/>
        <v>0</v>
      </c>
      <c r="CB86" s="134">
        <f t="shared" si="56"/>
        <v>0</v>
      </c>
      <c r="CC86" s="134">
        <f t="shared" si="57"/>
        <v>0</v>
      </c>
      <c r="CD86" s="134" t="str">
        <f t="shared" si="19"/>
        <v/>
      </c>
      <c r="CE86" t="str">
        <f>IF(AND(CQ86=""),"",IF(CQ86=0,"",1+(MAX(CE$60:CE85))))</f>
        <v/>
      </c>
      <c r="CF86" s="72">
        <v>27</v>
      </c>
      <c r="CG86" s="130">
        <f t="shared" si="58"/>
        <v>0</v>
      </c>
      <c r="CH86" s="134">
        <f t="shared" si="59"/>
        <v>0</v>
      </c>
      <c r="CI86" s="134">
        <f t="shared" si="60"/>
        <v>0</v>
      </c>
      <c r="CJ86" s="134">
        <f t="shared" si="61"/>
        <v>0</v>
      </c>
      <c r="CK86" s="134">
        <f t="shared" si="62"/>
        <v>0</v>
      </c>
      <c r="CL86" s="134">
        <f t="shared" si="63"/>
        <v>0</v>
      </c>
      <c r="CM86" s="134">
        <f t="shared" si="64"/>
        <v>0</v>
      </c>
      <c r="CN86" s="134">
        <f t="shared" si="65"/>
        <v>0</v>
      </c>
      <c r="CO86" s="134">
        <f t="shared" si="66"/>
        <v>0</v>
      </c>
      <c r="CP86" s="134">
        <f t="shared" si="67"/>
        <v>0</v>
      </c>
      <c r="CQ86" s="134" t="str">
        <f t="shared" si="21"/>
        <v/>
      </c>
      <c r="CR86" t="str">
        <f>IF(AND(DD86=""),"",IF(DD86=0,"",1+(MAX(CR$60:CR85))))</f>
        <v/>
      </c>
      <c r="CS86" s="72">
        <v>27</v>
      </c>
      <c r="CT86" s="130">
        <f t="shared" si="68"/>
        <v>0</v>
      </c>
      <c r="CU86" s="134">
        <f t="shared" si="69"/>
        <v>0</v>
      </c>
      <c r="CV86" s="134">
        <f t="shared" si="70"/>
        <v>0</v>
      </c>
      <c r="CW86" s="134">
        <f t="shared" si="71"/>
        <v>0</v>
      </c>
      <c r="CX86" s="134">
        <f t="shared" si="72"/>
        <v>0</v>
      </c>
      <c r="CY86" s="134">
        <f t="shared" si="73"/>
        <v>0</v>
      </c>
      <c r="CZ86" s="134">
        <f t="shared" si="74"/>
        <v>0</v>
      </c>
      <c r="DA86" s="134">
        <f t="shared" si="75"/>
        <v>0</v>
      </c>
      <c r="DB86" s="134">
        <f t="shared" si="76"/>
        <v>0</v>
      </c>
      <c r="DC86" s="134">
        <f t="shared" si="77"/>
        <v>0</v>
      </c>
      <c r="DD86" s="134" t="str">
        <f t="shared" si="23"/>
        <v/>
      </c>
    </row>
    <row r="87" spans="1:108" ht="18.75">
      <c r="A87" s="13">
        <v>28</v>
      </c>
      <c r="B87" s="212"/>
      <c r="C87" s="215"/>
      <c r="D87" s="207"/>
      <c r="E87" s="208"/>
      <c r="F87" s="208"/>
      <c r="G87" s="209"/>
      <c r="H87" s="208"/>
      <c r="I87" s="208"/>
      <c r="J87" s="208"/>
      <c r="K87" s="211"/>
      <c r="L87" s="371"/>
      <c r="M87" s="29"/>
      <c r="N87" s="29"/>
      <c r="O87" s="29"/>
      <c r="AC87" t="str">
        <f t="shared" si="24"/>
        <v/>
      </c>
      <c r="AD87">
        <f t="shared" si="25"/>
        <v>1</v>
      </c>
      <c r="AE87" t="str">
        <f>IF(AND(AQ87=""),"",IF(AQ87=0,"",1+(MAX(AE$60:AE86))))</f>
        <v/>
      </c>
      <c r="AF87" s="72">
        <v>28</v>
      </c>
      <c r="AG87" s="130">
        <f t="shared" si="26"/>
        <v>0</v>
      </c>
      <c r="AH87" s="134">
        <f t="shared" si="27"/>
        <v>0</v>
      </c>
      <c r="AI87" s="134">
        <f t="shared" si="28"/>
        <v>0</v>
      </c>
      <c r="AJ87" s="134">
        <f t="shared" si="29"/>
        <v>0</v>
      </c>
      <c r="AK87" s="134">
        <f t="shared" si="30"/>
        <v>0</v>
      </c>
      <c r="AL87" s="134">
        <f t="shared" si="31"/>
        <v>0</v>
      </c>
      <c r="AM87" s="134">
        <f t="shared" si="32"/>
        <v>0</v>
      </c>
      <c r="AN87" s="134">
        <f t="shared" si="33"/>
        <v>0</v>
      </c>
      <c r="AO87" s="134">
        <f t="shared" si="34"/>
        <v>0</v>
      </c>
      <c r="AP87" s="134">
        <f t="shared" si="35"/>
        <v>0</v>
      </c>
      <c r="AQ87" s="134" t="str">
        <f t="shared" si="13"/>
        <v/>
      </c>
      <c r="AR87" t="str">
        <f>IF(AND(BD87=""),"",IF(BD87=0,"",1+(MAX(AR$60:AR86))))</f>
        <v/>
      </c>
      <c r="AS87" s="133">
        <v>28</v>
      </c>
      <c r="AT87" s="130">
        <f t="shared" si="78"/>
        <v>0</v>
      </c>
      <c r="AU87" s="131">
        <f t="shared" si="79"/>
        <v>0</v>
      </c>
      <c r="AV87" s="131">
        <f t="shared" si="80"/>
        <v>0</v>
      </c>
      <c r="AW87" s="131">
        <f t="shared" si="81"/>
        <v>0</v>
      </c>
      <c r="AX87" s="131">
        <f t="shared" si="82"/>
        <v>0</v>
      </c>
      <c r="AY87" s="131">
        <f t="shared" si="83"/>
        <v>0</v>
      </c>
      <c r="AZ87" s="131">
        <f t="shared" si="84"/>
        <v>0</v>
      </c>
      <c r="BA87" s="131">
        <f t="shared" si="85"/>
        <v>0</v>
      </c>
      <c r="BB87" s="131">
        <f t="shared" si="86"/>
        <v>0</v>
      </c>
      <c r="BC87" s="131">
        <f t="shared" si="37"/>
        <v>0</v>
      </c>
      <c r="BD87" s="134" t="str">
        <f t="shared" si="15"/>
        <v/>
      </c>
      <c r="BE87" t="str">
        <f>IF(AND(BQ87=""),"",IF(BQ87=0,"",1+(MAX(BE$60:BE86))))</f>
        <v/>
      </c>
      <c r="BF87" s="72">
        <v>28</v>
      </c>
      <c r="BG87" s="130">
        <f t="shared" si="38"/>
        <v>0</v>
      </c>
      <c r="BH87" s="134">
        <f t="shared" si="39"/>
        <v>0</v>
      </c>
      <c r="BI87" s="134">
        <f t="shared" si="40"/>
        <v>0</v>
      </c>
      <c r="BJ87" s="134">
        <f t="shared" si="41"/>
        <v>0</v>
      </c>
      <c r="BK87" s="134">
        <f t="shared" si="42"/>
        <v>0</v>
      </c>
      <c r="BL87" s="134">
        <f t="shared" si="43"/>
        <v>0</v>
      </c>
      <c r="BM87" s="134">
        <f t="shared" si="44"/>
        <v>0</v>
      </c>
      <c r="BN87" s="134">
        <f t="shared" si="45"/>
        <v>0</v>
      </c>
      <c r="BO87" s="134">
        <f t="shared" si="46"/>
        <v>0</v>
      </c>
      <c r="BP87" s="134">
        <f t="shared" si="47"/>
        <v>0</v>
      </c>
      <c r="BQ87" s="134" t="str">
        <f t="shared" si="17"/>
        <v/>
      </c>
      <c r="BR87" t="str">
        <f>IF(AND(CD87=""),"",IF(CD87=0,"",1+(MAX(BR$60:BR86))))</f>
        <v/>
      </c>
      <c r="BS87" s="133">
        <v>28</v>
      </c>
      <c r="BT87" s="130">
        <f t="shared" si="48"/>
        <v>0</v>
      </c>
      <c r="BU87" s="134">
        <f t="shared" si="49"/>
        <v>0</v>
      </c>
      <c r="BV87" s="134">
        <f t="shared" si="50"/>
        <v>0</v>
      </c>
      <c r="BW87" s="134">
        <f t="shared" si="51"/>
        <v>0</v>
      </c>
      <c r="BX87" s="134">
        <f t="shared" si="52"/>
        <v>0</v>
      </c>
      <c r="BY87" s="134">
        <f t="shared" si="53"/>
        <v>0</v>
      </c>
      <c r="BZ87" s="134">
        <f t="shared" si="54"/>
        <v>0</v>
      </c>
      <c r="CA87" s="134">
        <f t="shared" si="55"/>
        <v>0</v>
      </c>
      <c r="CB87" s="134">
        <f t="shared" si="56"/>
        <v>0</v>
      </c>
      <c r="CC87" s="134">
        <f t="shared" si="57"/>
        <v>0</v>
      </c>
      <c r="CD87" s="134" t="str">
        <f t="shared" si="19"/>
        <v/>
      </c>
      <c r="CE87" t="str">
        <f>IF(AND(CQ87=""),"",IF(CQ87=0,"",1+(MAX(CE$60:CE86))))</f>
        <v/>
      </c>
      <c r="CF87" s="72">
        <v>28</v>
      </c>
      <c r="CG87" s="130">
        <f t="shared" si="58"/>
        <v>0</v>
      </c>
      <c r="CH87" s="134">
        <f t="shared" si="59"/>
        <v>0</v>
      </c>
      <c r="CI87" s="134">
        <f t="shared" si="60"/>
        <v>0</v>
      </c>
      <c r="CJ87" s="134">
        <f t="shared" si="61"/>
        <v>0</v>
      </c>
      <c r="CK87" s="134">
        <f t="shared" si="62"/>
        <v>0</v>
      </c>
      <c r="CL87" s="134">
        <f t="shared" si="63"/>
        <v>0</v>
      </c>
      <c r="CM87" s="134">
        <f t="shared" si="64"/>
        <v>0</v>
      </c>
      <c r="CN87" s="134">
        <f t="shared" si="65"/>
        <v>0</v>
      </c>
      <c r="CO87" s="134">
        <f t="shared" si="66"/>
        <v>0</v>
      </c>
      <c r="CP87" s="134">
        <f t="shared" si="67"/>
        <v>0</v>
      </c>
      <c r="CQ87" s="134" t="str">
        <f t="shared" si="21"/>
        <v/>
      </c>
      <c r="CR87" t="str">
        <f>IF(AND(DD87=""),"",IF(DD87=0,"",1+(MAX(CR$60:CR86))))</f>
        <v/>
      </c>
      <c r="CS87" s="133">
        <v>28</v>
      </c>
      <c r="CT87" s="130">
        <f t="shared" si="68"/>
        <v>0</v>
      </c>
      <c r="CU87" s="134">
        <f t="shared" si="69"/>
        <v>0</v>
      </c>
      <c r="CV87" s="134">
        <f t="shared" si="70"/>
        <v>0</v>
      </c>
      <c r="CW87" s="134">
        <f t="shared" si="71"/>
        <v>0</v>
      </c>
      <c r="CX87" s="134">
        <f t="shared" si="72"/>
        <v>0</v>
      </c>
      <c r="CY87" s="134">
        <f t="shared" si="73"/>
        <v>0</v>
      </c>
      <c r="CZ87" s="134">
        <f t="shared" si="74"/>
        <v>0</v>
      </c>
      <c r="DA87" s="134">
        <f t="shared" si="75"/>
        <v>0</v>
      </c>
      <c r="DB87" s="134">
        <f t="shared" si="76"/>
        <v>0</v>
      </c>
      <c r="DC87" s="134">
        <f t="shared" si="77"/>
        <v>0</v>
      </c>
      <c r="DD87" s="134" t="str">
        <f t="shared" si="23"/>
        <v/>
      </c>
    </row>
    <row r="88" spans="1:108" ht="18.75">
      <c r="A88" s="13">
        <v>29</v>
      </c>
      <c r="B88" s="212"/>
      <c r="C88" s="215"/>
      <c r="D88" s="207"/>
      <c r="E88" s="208"/>
      <c r="F88" s="208"/>
      <c r="G88" s="209"/>
      <c r="H88" s="208"/>
      <c r="I88" s="208"/>
      <c r="J88" s="208"/>
      <c r="K88" s="211"/>
      <c r="L88" s="371"/>
      <c r="M88" s="29"/>
      <c r="N88" s="29"/>
      <c r="O88" s="29"/>
      <c r="AC88" t="str">
        <f t="shared" si="24"/>
        <v/>
      </c>
      <c r="AD88">
        <f t="shared" si="25"/>
        <v>1</v>
      </c>
      <c r="AE88" t="str">
        <f>IF(AND(AQ88=""),"",IF(AQ88=0,"",1+(MAX(AE$60:AE87))))</f>
        <v/>
      </c>
      <c r="AF88" s="72">
        <v>29</v>
      </c>
      <c r="AG88" s="130">
        <f t="shared" si="26"/>
        <v>0</v>
      </c>
      <c r="AH88" s="134">
        <f t="shared" si="27"/>
        <v>0</v>
      </c>
      <c r="AI88" s="134">
        <f t="shared" si="28"/>
        <v>0</v>
      </c>
      <c r="AJ88" s="134">
        <f t="shared" si="29"/>
        <v>0</v>
      </c>
      <c r="AK88" s="134">
        <f t="shared" si="30"/>
        <v>0</v>
      </c>
      <c r="AL88" s="134">
        <f t="shared" si="31"/>
        <v>0</v>
      </c>
      <c r="AM88" s="134">
        <f t="shared" si="32"/>
        <v>0</v>
      </c>
      <c r="AN88" s="134">
        <f t="shared" si="33"/>
        <v>0</v>
      </c>
      <c r="AO88" s="134">
        <f t="shared" si="34"/>
        <v>0</v>
      </c>
      <c r="AP88" s="134">
        <f t="shared" si="35"/>
        <v>0</v>
      </c>
      <c r="AQ88" s="134" t="str">
        <f t="shared" si="13"/>
        <v/>
      </c>
      <c r="AR88" t="str">
        <f>IF(AND(BD88=""),"",IF(BD88=0,"",1+(MAX(AR$60:AR87))))</f>
        <v/>
      </c>
      <c r="AS88" s="133">
        <v>29</v>
      </c>
      <c r="AT88" s="130">
        <f t="shared" si="78"/>
        <v>0</v>
      </c>
      <c r="AU88" s="131">
        <f t="shared" si="79"/>
        <v>0</v>
      </c>
      <c r="AV88" s="131">
        <f t="shared" si="80"/>
        <v>0</v>
      </c>
      <c r="AW88" s="131">
        <f t="shared" si="81"/>
        <v>0</v>
      </c>
      <c r="AX88" s="131">
        <f t="shared" si="82"/>
        <v>0</v>
      </c>
      <c r="AY88" s="131">
        <f t="shared" si="83"/>
        <v>0</v>
      </c>
      <c r="AZ88" s="131">
        <f t="shared" si="84"/>
        <v>0</v>
      </c>
      <c r="BA88" s="131">
        <f t="shared" si="85"/>
        <v>0</v>
      </c>
      <c r="BB88" s="131">
        <f t="shared" si="86"/>
        <v>0</v>
      </c>
      <c r="BC88" s="131">
        <f t="shared" si="37"/>
        <v>0</v>
      </c>
      <c r="BD88" s="134" t="str">
        <f t="shared" si="15"/>
        <v/>
      </c>
      <c r="BE88" t="str">
        <f>IF(AND(BQ88=""),"",IF(BQ88=0,"",1+(MAX(BE$60:BE87))))</f>
        <v/>
      </c>
      <c r="BF88" s="72">
        <v>29</v>
      </c>
      <c r="BG88" s="130">
        <f t="shared" si="38"/>
        <v>0</v>
      </c>
      <c r="BH88" s="134">
        <f t="shared" si="39"/>
        <v>0</v>
      </c>
      <c r="BI88" s="134">
        <f t="shared" si="40"/>
        <v>0</v>
      </c>
      <c r="BJ88" s="134">
        <f t="shared" si="41"/>
        <v>0</v>
      </c>
      <c r="BK88" s="134">
        <f t="shared" si="42"/>
        <v>0</v>
      </c>
      <c r="BL88" s="134">
        <f t="shared" si="43"/>
        <v>0</v>
      </c>
      <c r="BM88" s="134">
        <f t="shared" si="44"/>
        <v>0</v>
      </c>
      <c r="BN88" s="134">
        <f t="shared" si="45"/>
        <v>0</v>
      </c>
      <c r="BO88" s="134">
        <f t="shared" si="46"/>
        <v>0</v>
      </c>
      <c r="BP88" s="134">
        <f t="shared" si="47"/>
        <v>0</v>
      </c>
      <c r="BQ88" s="134" t="str">
        <f t="shared" si="17"/>
        <v/>
      </c>
      <c r="BR88" t="str">
        <f>IF(AND(CD88=""),"",IF(CD88=0,"",1+(MAX(BR$60:BR87))))</f>
        <v/>
      </c>
      <c r="BS88" s="133">
        <v>29</v>
      </c>
      <c r="BT88" s="130">
        <f t="shared" si="48"/>
        <v>0</v>
      </c>
      <c r="BU88" s="134">
        <f t="shared" si="49"/>
        <v>0</v>
      </c>
      <c r="BV88" s="134">
        <f t="shared" si="50"/>
        <v>0</v>
      </c>
      <c r="BW88" s="134">
        <f t="shared" si="51"/>
        <v>0</v>
      </c>
      <c r="BX88" s="134">
        <f t="shared" si="52"/>
        <v>0</v>
      </c>
      <c r="BY88" s="134">
        <f t="shared" si="53"/>
        <v>0</v>
      </c>
      <c r="BZ88" s="134">
        <f t="shared" si="54"/>
        <v>0</v>
      </c>
      <c r="CA88" s="134">
        <f t="shared" si="55"/>
        <v>0</v>
      </c>
      <c r="CB88" s="134">
        <f t="shared" si="56"/>
        <v>0</v>
      </c>
      <c r="CC88" s="134">
        <f t="shared" si="57"/>
        <v>0</v>
      </c>
      <c r="CD88" s="134" t="str">
        <f t="shared" si="19"/>
        <v/>
      </c>
      <c r="CE88" t="str">
        <f>IF(AND(CQ88=""),"",IF(CQ88=0,"",1+(MAX(CE$60:CE87))))</f>
        <v/>
      </c>
      <c r="CF88" s="72">
        <v>29</v>
      </c>
      <c r="CG88" s="130">
        <f t="shared" si="58"/>
        <v>0</v>
      </c>
      <c r="CH88" s="134">
        <f t="shared" si="59"/>
        <v>0</v>
      </c>
      <c r="CI88" s="134">
        <f t="shared" si="60"/>
        <v>0</v>
      </c>
      <c r="CJ88" s="134">
        <f t="shared" si="61"/>
        <v>0</v>
      </c>
      <c r="CK88" s="134">
        <f t="shared" si="62"/>
        <v>0</v>
      </c>
      <c r="CL88" s="134">
        <f t="shared" si="63"/>
        <v>0</v>
      </c>
      <c r="CM88" s="134">
        <f t="shared" si="64"/>
        <v>0</v>
      </c>
      <c r="CN88" s="134">
        <f t="shared" si="65"/>
        <v>0</v>
      </c>
      <c r="CO88" s="134">
        <f t="shared" si="66"/>
        <v>0</v>
      </c>
      <c r="CP88" s="134">
        <f t="shared" si="67"/>
        <v>0</v>
      </c>
      <c r="CQ88" s="134" t="str">
        <f t="shared" si="21"/>
        <v/>
      </c>
      <c r="CR88" t="str">
        <f>IF(AND(DD88=""),"",IF(DD88=0,"",1+(MAX(CR$60:CR87))))</f>
        <v/>
      </c>
      <c r="CS88" s="72">
        <v>29</v>
      </c>
      <c r="CT88" s="130">
        <f t="shared" si="68"/>
        <v>0</v>
      </c>
      <c r="CU88" s="134">
        <f t="shared" si="69"/>
        <v>0</v>
      </c>
      <c r="CV88" s="134">
        <f t="shared" si="70"/>
        <v>0</v>
      </c>
      <c r="CW88" s="134">
        <f t="shared" si="71"/>
        <v>0</v>
      </c>
      <c r="CX88" s="134">
        <f t="shared" si="72"/>
        <v>0</v>
      </c>
      <c r="CY88" s="134">
        <f t="shared" si="73"/>
        <v>0</v>
      </c>
      <c r="CZ88" s="134">
        <f t="shared" si="74"/>
        <v>0</v>
      </c>
      <c r="DA88" s="134">
        <f t="shared" si="75"/>
        <v>0</v>
      </c>
      <c r="DB88" s="134">
        <f t="shared" si="76"/>
        <v>0</v>
      </c>
      <c r="DC88" s="134">
        <f t="shared" si="77"/>
        <v>0</v>
      </c>
      <c r="DD88" s="134" t="str">
        <f t="shared" si="23"/>
        <v/>
      </c>
    </row>
    <row r="89" spans="1:108" ht="18.75">
      <c r="A89" s="13">
        <v>30</v>
      </c>
      <c r="B89" s="212"/>
      <c r="C89" s="215"/>
      <c r="D89" s="207"/>
      <c r="E89" s="208"/>
      <c r="F89" s="208"/>
      <c r="G89" s="209"/>
      <c r="H89" s="208"/>
      <c r="I89" s="208"/>
      <c r="J89" s="208"/>
      <c r="K89" s="211"/>
      <c r="L89" s="371"/>
      <c r="M89" s="29"/>
      <c r="N89" s="29"/>
      <c r="O89" s="29"/>
      <c r="AC89" t="str">
        <f t="shared" si="24"/>
        <v/>
      </c>
      <c r="AD89">
        <f t="shared" si="25"/>
        <v>1</v>
      </c>
      <c r="AE89" t="str">
        <f>IF(AND(AQ89=""),"",IF(AQ89=0,"",1+(MAX(AE$60:AE88))))</f>
        <v/>
      </c>
      <c r="AF89" s="72">
        <v>30</v>
      </c>
      <c r="AG89" s="130">
        <f t="shared" si="26"/>
        <v>0</v>
      </c>
      <c r="AH89" s="134">
        <f t="shared" si="27"/>
        <v>0</v>
      </c>
      <c r="AI89" s="134">
        <f t="shared" si="28"/>
        <v>0</v>
      </c>
      <c r="AJ89" s="134">
        <f t="shared" si="29"/>
        <v>0</v>
      </c>
      <c r="AK89" s="134">
        <f t="shared" si="30"/>
        <v>0</v>
      </c>
      <c r="AL89" s="134">
        <f t="shared" si="31"/>
        <v>0</v>
      </c>
      <c r="AM89" s="134">
        <f t="shared" si="32"/>
        <v>0</v>
      </c>
      <c r="AN89" s="134">
        <f t="shared" si="33"/>
        <v>0</v>
      </c>
      <c r="AO89" s="134">
        <f t="shared" si="34"/>
        <v>0</v>
      </c>
      <c r="AP89" s="134">
        <f t="shared" si="35"/>
        <v>0</v>
      </c>
      <c r="AQ89" s="134" t="str">
        <f t="shared" si="13"/>
        <v/>
      </c>
      <c r="AR89" t="str">
        <f>IF(AND(BD89=""),"",IF(BD89=0,"",1+(MAX(AR$60:AR88))))</f>
        <v/>
      </c>
      <c r="AS89" s="133">
        <v>30</v>
      </c>
      <c r="AT89" s="130">
        <f t="shared" si="78"/>
        <v>0</v>
      </c>
      <c r="AU89" s="131">
        <f t="shared" si="79"/>
        <v>0</v>
      </c>
      <c r="AV89" s="131">
        <f t="shared" si="80"/>
        <v>0</v>
      </c>
      <c r="AW89" s="131">
        <f t="shared" si="81"/>
        <v>0</v>
      </c>
      <c r="AX89" s="131">
        <f t="shared" si="82"/>
        <v>0</v>
      </c>
      <c r="AY89" s="131">
        <f t="shared" si="83"/>
        <v>0</v>
      </c>
      <c r="AZ89" s="131">
        <f t="shared" si="84"/>
        <v>0</v>
      </c>
      <c r="BA89" s="131">
        <f t="shared" si="85"/>
        <v>0</v>
      </c>
      <c r="BB89" s="131">
        <f t="shared" si="86"/>
        <v>0</v>
      </c>
      <c r="BC89" s="131">
        <f t="shared" si="37"/>
        <v>0</v>
      </c>
      <c r="BD89" s="134" t="str">
        <f t="shared" si="15"/>
        <v/>
      </c>
      <c r="BE89" t="str">
        <f>IF(AND(BQ89=""),"",IF(BQ89=0,"",1+(MAX(BE$60:BE88))))</f>
        <v/>
      </c>
      <c r="BF89" s="72">
        <v>30</v>
      </c>
      <c r="BG89" s="130">
        <f t="shared" si="38"/>
        <v>0</v>
      </c>
      <c r="BH89" s="134">
        <f t="shared" si="39"/>
        <v>0</v>
      </c>
      <c r="BI89" s="134">
        <f t="shared" si="40"/>
        <v>0</v>
      </c>
      <c r="BJ89" s="134">
        <f t="shared" si="41"/>
        <v>0</v>
      </c>
      <c r="BK89" s="134">
        <f t="shared" si="42"/>
        <v>0</v>
      </c>
      <c r="BL89" s="134">
        <f t="shared" si="43"/>
        <v>0</v>
      </c>
      <c r="BM89" s="134">
        <f t="shared" si="44"/>
        <v>0</v>
      </c>
      <c r="BN89" s="134">
        <f t="shared" si="45"/>
        <v>0</v>
      </c>
      <c r="BO89" s="134">
        <f t="shared" si="46"/>
        <v>0</v>
      </c>
      <c r="BP89" s="134">
        <f t="shared" si="47"/>
        <v>0</v>
      </c>
      <c r="BQ89" s="134" t="str">
        <f t="shared" si="17"/>
        <v/>
      </c>
      <c r="BR89" t="str">
        <f>IF(AND(CD89=""),"",IF(CD89=0,"",1+(MAX(BR$60:BR88))))</f>
        <v/>
      </c>
      <c r="BS89" s="133">
        <v>30</v>
      </c>
      <c r="BT89" s="130">
        <f t="shared" si="48"/>
        <v>0</v>
      </c>
      <c r="BU89" s="134">
        <f t="shared" si="49"/>
        <v>0</v>
      </c>
      <c r="BV89" s="134">
        <f t="shared" si="50"/>
        <v>0</v>
      </c>
      <c r="BW89" s="134">
        <f t="shared" si="51"/>
        <v>0</v>
      </c>
      <c r="BX89" s="134">
        <f t="shared" si="52"/>
        <v>0</v>
      </c>
      <c r="BY89" s="134">
        <f t="shared" si="53"/>
        <v>0</v>
      </c>
      <c r="BZ89" s="134">
        <f t="shared" si="54"/>
        <v>0</v>
      </c>
      <c r="CA89" s="134">
        <f t="shared" si="55"/>
        <v>0</v>
      </c>
      <c r="CB89" s="134">
        <f t="shared" si="56"/>
        <v>0</v>
      </c>
      <c r="CC89" s="134">
        <f t="shared" si="57"/>
        <v>0</v>
      </c>
      <c r="CD89" s="134" t="str">
        <f t="shared" si="19"/>
        <v/>
      </c>
      <c r="CE89" t="str">
        <f>IF(AND(CQ89=""),"",IF(CQ89=0,"",1+(MAX(CE$60:CE88))))</f>
        <v/>
      </c>
      <c r="CF89" s="72">
        <v>30</v>
      </c>
      <c r="CG89" s="130">
        <f t="shared" si="58"/>
        <v>0</v>
      </c>
      <c r="CH89" s="134">
        <f t="shared" si="59"/>
        <v>0</v>
      </c>
      <c r="CI89" s="134">
        <f t="shared" si="60"/>
        <v>0</v>
      </c>
      <c r="CJ89" s="134">
        <f t="shared" si="61"/>
        <v>0</v>
      </c>
      <c r="CK89" s="134">
        <f t="shared" si="62"/>
        <v>0</v>
      </c>
      <c r="CL89" s="134">
        <f t="shared" si="63"/>
        <v>0</v>
      </c>
      <c r="CM89" s="134">
        <f t="shared" si="64"/>
        <v>0</v>
      </c>
      <c r="CN89" s="134">
        <f t="shared" si="65"/>
        <v>0</v>
      </c>
      <c r="CO89" s="134">
        <f t="shared" si="66"/>
        <v>0</v>
      </c>
      <c r="CP89" s="134">
        <f t="shared" si="67"/>
        <v>0</v>
      </c>
      <c r="CQ89" s="134" t="str">
        <f t="shared" si="21"/>
        <v/>
      </c>
      <c r="CR89" t="str">
        <f>IF(AND(DD89=""),"",IF(DD89=0,"",1+(MAX(CR$60:CR88))))</f>
        <v/>
      </c>
      <c r="CS89" s="133">
        <v>30</v>
      </c>
      <c r="CT89" s="130">
        <f t="shared" si="68"/>
        <v>0</v>
      </c>
      <c r="CU89" s="134">
        <f t="shared" si="69"/>
        <v>0</v>
      </c>
      <c r="CV89" s="134">
        <f t="shared" si="70"/>
        <v>0</v>
      </c>
      <c r="CW89" s="134">
        <f t="shared" si="71"/>
        <v>0</v>
      </c>
      <c r="CX89" s="134">
        <f t="shared" si="72"/>
        <v>0</v>
      </c>
      <c r="CY89" s="134">
        <f t="shared" si="73"/>
        <v>0</v>
      </c>
      <c r="CZ89" s="134">
        <f t="shared" si="74"/>
        <v>0</v>
      </c>
      <c r="DA89" s="134">
        <f t="shared" si="75"/>
        <v>0</v>
      </c>
      <c r="DB89" s="134">
        <f t="shared" si="76"/>
        <v>0</v>
      </c>
      <c r="DC89" s="134">
        <f t="shared" si="77"/>
        <v>0</v>
      </c>
      <c r="DD89" s="134" t="str">
        <f t="shared" si="23"/>
        <v/>
      </c>
    </row>
    <row r="90" spans="1:108" ht="18.75">
      <c r="A90" s="13">
        <v>31</v>
      </c>
      <c r="B90" s="212"/>
      <c r="C90" s="215"/>
      <c r="D90" s="207"/>
      <c r="E90" s="208"/>
      <c r="F90" s="208"/>
      <c r="G90" s="209"/>
      <c r="H90" s="208"/>
      <c r="I90" s="208"/>
      <c r="J90" s="208"/>
      <c r="K90" s="211"/>
      <c r="L90" s="371"/>
      <c r="M90" s="29"/>
      <c r="N90" s="29"/>
      <c r="O90" s="29"/>
      <c r="AC90" t="str">
        <f t="shared" si="24"/>
        <v/>
      </c>
      <c r="AD90">
        <f t="shared" si="25"/>
        <v>1</v>
      </c>
      <c r="AE90" t="str">
        <f>IF(AND(AQ90=""),"",IF(AQ90=0,"",1+(MAX(AE$60:AE89))))</f>
        <v/>
      </c>
      <c r="AF90" s="72">
        <v>31</v>
      </c>
      <c r="AG90" s="130">
        <f t="shared" si="26"/>
        <v>0</v>
      </c>
      <c r="AH90" s="134">
        <f t="shared" si="27"/>
        <v>0</v>
      </c>
      <c r="AI90" s="134">
        <f t="shared" si="28"/>
        <v>0</v>
      </c>
      <c r="AJ90" s="134">
        <f t="shared" si="29"/>
        <v>0</v>
      </c>
      <c r="AK90" s="134">
        <f t="shared" si="30"/>
        <v>0</v>
      </c>
      <c r="AL90" s="134">
        <f t="shared" si="31"/>
        <v>0</v>
      </c>
      <c r="AM90" s="134">
        <f t="shared" si="32"/>
        <v>0</v>
      </c>
      <c r="AN90" s="134">
        <f t="shared" si="33"/>
        <v>0</v>
      </c>
      <c r="AO90" s="134">
        <f t="shared" si="34"/>
        <v>0</v>
      </c>
      <c r="AP90" s="134">
        <f t="shared" si="35"/>
        <v>0</v>
      </c>
      <c r="AQ90" s="134" t="str">
        <f t="shared" si="13"/>
        <v/>
      </c>
      <c r="AR90" t="str">
        <f>IF(AND(BD90=""),"",IF(BD90=0,"",1+(MAX(AR$60:AR89))))</f>
        <v/>
      </c>
      <c r="AS90" s="133">
        <v>31</v>
      </c>
      <c r="AT90" s="130">
        <f t="shared" si="78"/>
        <v>0</v>
      </c>
      <c r="AU90" s="131">
        <f t="shared" si="79"/>
        <v>0</v>
      </c>
      <c r="AV90" s="131">
        <f t="shared" si="80"/>
        <v>0</v>
      </c>
      <c r="AW90" s="131">
        <f t="shared" si="81"/>
        <v>0</v>
      </c>
      <c r="AX90" s="131">
        <f t="shared" si="82"/>
        <v>0</v>
      </c>
      <c r="AY90" s="131">
        <f t="shared" si="83"/>
        <v>0</v>
      </c>
      <c r="AZ90" s="131">
        <f t="shared" si="84"/>
        <v>0</v>
      </c>
      <c r="BA90" s="131">
        <f t="shared" si="85"/>
        <v>0</v>
      </c>
      <c r="BB90" s="131">
        <f t="shared" si="86"/>
        <v>0</v>
      </c>
      <c r="BC90" s="131">
        <f t="shared" si="37"/>
        <v>0</v>
      </c>
      <c r="BD90" s="134" t="str">
        <f t="shared" si="15"/>
        <v/>
      </c>
      <c r="BE90" t="str">
        <f>IF(AND(BQ90=""),"",IF(BQ90=0,"",1+(MAX(BE$60:BE89))))</f>
        <v/>
      </c>
      <c r="BF90" s="72">
        <v>31</v>
      </c>
      <c r="BG90" s="130">
        <f t="shared" si="38"/>
        <v>0</v>
      </c>
      <c r="BH90" s="134">
        <f t="shared" si="39"/>
        <v>0</v>
      </c>
      <c r="BI90" s="134">
        <f t="shared" si="40"/>
        <v>0</v>
      </c>
      <c r="BJ90" s="134">
        <f t="shared" si="41"/>
        <v>0</v>
      </c>
      <c r="BK90" s="134">
        <f t="shared" si="42"/>
        <v>0</v>
      </c>
      <c r="BL90" s="134">
        <f t="shared" si="43"/>
        <v>0</v>
      </c>
      <c r="BM90" s="134">
        <f t="shared" si="44"/>
        <v>0</v>
      </c>
      <c r="BN90" s="134">
        <f t="shared" si="45"/>
        <v>0</v>
      </c>
      <c r="BO90" s="134">
        <f t="shared" si="46"/>
        <v>0</v>
      </c>
      <c r="BP90" s="134">
        <f t="shared" si="47"/>
        <v>0</v>
      </c>
      <c r="BQ90" s="134" t="str">
        <f t="shared" si="17"/>
        <v/>
      </c>
      <c r="BR90" t="str">
        <f>IF(AND(CD90=""),"",IF(CD90=0,"",1+(MAX(BR$60:BR89))))</f>
        <v/>
      </c>
      <c r="BS90" s="133">
        <v>31</v>
      </c>
      <c r="BT90" s="130">
        <f t="shared" si="48"/>
        <v>0</v>
      </c>
      <c r="BU90" s="134">
        <f t="shared" si="49"/>
        <v>0</v>
      </c>
      <c r="BV90" s="134">
        <f t="shared" si="50"/>
        <v>0</v>
      </c>
      <c r="BW90" s="134">
        <f t="shared" si="51"/>
        <v>0</v>
      </c>
      <c r="BX90" s="134">
        <f t="shared" si="52"/>
        <v>0</v>
      </c>
      <c r="BY90" s="134">
        <f t="shared" si="53"/>
        <v>0</v>
      </c>
      <c r="BZ90" s="134">
        <f t="shared" si="54"/>
        <v>0</v>
      </c>
      <c r="CA90" s="134">
        <f t="shared" si="55"/>
        <v>0</v>
      </c>
      <c r="CB90" s="134">
        <f t="shared" si="56"/>
        <v>0</v>
      </c>
      <c r="CC90" s="134">
        <f t="shared" si="57"/>
        <v>0</v>
      </c>
      <c r="CD90" s="134" t="str">
        <f t="shared" si="19"/>
        <v/>
      </c>
      <c r="CE90" t="str">
        <f>IF(AND(CQ90=""),"",IF(CQ90=0,"",1+(MAX(CE$60:CE89))))</f>
        <v/>
      </c>
      <c r="CF90" s="72">
        <v>31</v>
      </c>
      <c r="CG90" s="130">
        <f t="shared" si="58"/>
        <v>0</v>
      </c>
      <c r="CH90" s="134">
        <f t="shared" si="59"/>
        <v>0</v>
      </c>
      <c r="CI90" s="134">
        <f t="shared" si="60"/>
        <v>0</v>
      </c>
      <c r="CJ90" s="134">
        <f t="shared" si="61"/>
        <v>0</v>
      </c>
      <c r="CK90" s="134">
        <f t="shared" si="62"/>
        <v>0</v>
      </c>
      <c r="CL90" s="134">
        <f t="shared" si="63"/>
        <v>0</v>
      </c>
      <c r="CM90" s="134">
        <f t="shared" si="64"/>
        <v>0</v>
      </c>
      <c r="CN90" s="134">
        <f t="shared" si="65"/>
        <v>0</v>
      </c>
      <c r="CO90" s="134">
        <f t="shared" si="66"/>
        <v>0</v>
      </c>
      <c r="CP90" s="134">
        <f t="shared" si="67"/>
        <v>0</v>
      </c>
      <c r="CQ90" s="134" t="str">
        <f t="shared" si="21"/>
        <v/>
      </c>
      <c r="CR90" t="str">
        <f>IF(AND(DD90=""),"",IF(DD90=0,"",1+(MAX(CR$60:CR89))))</f>
        <v/>
      </c>
      <c r="CS90" s="72">
        <v>31</v>
      </c>
      <c r="CT90" s="130">
        <f t="shared" si="68"/>
        <v>0</v>
      </c>
      <c r="CU90" s="134">
        <f t="shared" si="69"/>
        <v>0</v>
      </c>
      <c r="CV90" s="134">
        <f t="shared" si="70"/>
        <v>0</v>
      </c>
      <c r="CW90" s="134">
        <f t="shared" si="71"/>
        <v>0</v>
      </c>
      <c r="CX90" s="134">
        <f t="shared" si="72"/>
        <v>0</v>
      </c>
      <c r="CY90" s="134">
        <f t="shared" si="73"/>
        <v>0</v>
      </c>
      <c r="CZ90" s="134">
        <f t="shared" si="74"/>
        <v>0</v>
      </c>
      <c r="DA90" s="134">
        <f t="shared" si="75"/>
        <v>0</v>
      </c>
      <c r="DB90" s="134">
        <f t="shared" si="76"/>
        <v>0</v>
      </c>
      <c r="DC90" s="134">
        <f t="shared" si="77"/>
        <v>0</v>
      </c>
      <c r="DD90" s="134" t="str">
        <f t="shared" si="23"/>
        <v/>
      </c>
    </row>
    <row r="91" spans="1:108" ht="18.75">
      <c r="A91" s="13">
        <v>32</v>
      </c>
      <c r="B91" s="212"/>
      <c r="C91" s="215"/>
      <c r="D91" s="207"/>
      <c r="E91" s="208"/>
      <c r="F91" s="208"/>
      <c r="G91" s="209"/>
      <c r="H91" s="208"/>
      <c r="I91" s="208"/>
      <c r="J91" s="208"/>
      <c r="K91" s="211"/>
      <c r="L91" s="371"/>
      <c r="M91" s="29"/>
      <c r="N91" s="29"/>
      <c r="O91" s="29"/>
      <c r="AC91" t="str">
        <f t="shared" si="24"/>
        <v/>
      </c>
      <c r="AD91">
        <f t="shared" si="25"/>
        <v>1</v>
      </c>
      <c r="AE91" t="str">
        <f>IF(AND(AQ91=""),"",IF(AQ91=0,"",1+(MAX(AE$60:AE90))))</f>
        <v/>
      </c>
      <c r="AF91" s="72">
        <v>32</v>
      </c>
      <c r="AG91" s="130">
        <f t="shared" si="26"/>
        <v>0</v>
      </c>
      <c r="AH91" s="134">
        <f t="shared" si="27"/>
        <v>0</v>
      </c>
      <c r="AI91" s="134">
        <f t="shared" si="28"/>
        <v>0</v>
      </c>
      <c r="AJ91" s="134">
        <f t="shared" si="29"/>
        <v>0</v>
      </c>
      <c r="AK91" s="134">
        <f t="shared" si="30"/>
        <v>0</v>
      </c>
      <c r="AL91" s="134">
        <f t="shared" si="31"/>
        <v>0</v>
      </c>
      <c r="AM91" s="134">
        <f t="shared" si="32"/>
        <v>0</v>
      </c>
      <c r="AN91" s="134">
        <f t="shared" si="33"/>
        <v>0</v>
      </c>
      <c r="AO91" s="134">
        <f t="shared" si="34"/>
        <v>0</v>
      </c>
      <c r="AP91" s="134">
        <f t="shared" si="35"/>
        <v>0</v>
      </c>
      <c r="AQ91" s="134" t="str">
        <f t="shared" si="13"/>
        <v/>
      </c>
      <c r="AR91" t="str">
        <f>IF(AND(BD91=""),"",IF(BD91=0,"",1+(MAX(AR$60:AR90))))</f>
        <v/>
      </c>
      <c r="AS91" s="133">
        <v>32</v>
      </c>
      <c r="AT91" s="130">
        <f t="shared" si="78"/>
        <v>0</v>
      </c>
      <c r="AU91" s="131">
        <f t="shared" si="79"/>
        <v>0</v>
      </c>
      <c r="AV91" s="131">
        <f t="shared" si="80"/>
        <v>0</v>
      </c>
      <c r="AW91" s="131">
        <f t="shared" si="81"/>
        <v>0</v>
      </c>
      <c r="AX91" s="131">
        <f t="shared" si="82"/>
        <v>0</v>
      </c>
      <c r="AY91" s="131">
        <f t="shared" si="83"/>
        <v>0</v>
      </c>
      <c r="AZ91" s="131">
        <f t="shared" si="84"/>
        <v>0</v>
      </c>
      <c r="BA91" s="131">
        <f t="shared" si="85"/>
        <v>0</v>
      </c>
      <c r="BB91" s="131">
        <f t="shared" si="86"/>
        <v>0</v>
      </c>
      <c r="BC91" s="131">
        <f t="shared" si="37"/>
        <v>0</v>
      </c>
      <c r="BD91" s="134" t="str">
        <f t="shared" si="15"/>
        <v/>
      </c>
      <c r="BE91" t="str">
        <f>IF(AND(BQ91=""),"",IF(BQ91=0,"",1+(MAX(BE$60:BE90))))</f>
        <v/>
      </c>
      <c r="BF91" s="72">
        <v>32</v>
      </c>
      <c r="BG91" s="130">
        <f t="shared" si="38"/>
        <v>0</v>
      </c>
      <c r="BH91" s="134">
        <f t="shared" si="39"/>
        <v>0</v>
      </c>
      <c r="BI91" s="134">
        <f t="shared" si="40"/>
        <v>0</v>
      </c>
      <c r="BJ91" s="134">
        <f t="shared" si="41"/>
        <v>0</v>
      </c>
      <c r="BK91" s="134">
        <f t="shared" si="42"/>
        <v>0</v>
      </c>
      <c r="BL91" s="134">
        <f t="shared" si="43"/>
        <v>0</v>
      </c>
      <c r="BM91" s="134">
        <f t="shared" si="44"/>
        <v>0</v>
      </c>
      <c r="BN91" s="134">
        <f t="shared" si="45"/>
        <v>0</v>
      </c>
      <c r="BO91" s="134">
        <f t="shared" si="46"/>
        <v>0</v>
      </c>
      <c r="BP91" s="134">
        <f t="shared" si="47"/>
        <v>0</v>
      </c>
      <c r="BQ91" s="134" t="str">
        <f t="shared" si="17"/>
        <v/>
      </c>
      <c r="BR91" t="str">
        <f>IF(AND(CD91=""),"",IF(CD91=0,"",1+(MAX(BR$60:BR90))))</f>
        <v/>
      </c>
      <c r="BS91" s="133">
        <v>32</v>
      </c>
      <c r="BT91" s="130">
        <f t="shared" si="48"/>
        <v>0</v>
      </c>
      <c r="BU91" s="134">
        <f t="shared" si="49"/>
        <v>0</v>
      </c>
      <c r="BV91" s="134">
        <f t="shared" si="50"/>
        <v>0</v>
      </c>
      <c r="BW91" s="134">
        <f t="shared" si="51"/>
        <v>0</v>
      </c>
      <c r="BX91" s="134">
        <f t="shared" si="52"/>
        <v>0</v>
      </c>
      <c r="BY91" s="134">
        <f t="shared" si="53"/>
        <v>0</v>
      </c>
      <c r="BZ91" s="134">
        <f t="shared" si="54"/>
        <v>0</v>
      </c>
      <c r="CA91" s="134">
        <f t="shared" si="55"/>
        <v>0</v>
      </c>
      <c r="CB91" s="134">
        <f t="shared" si="56"/>
        <v>0</v>
      </c>
      <c r="CC91" s="134">
        <f t="shared" si="57"/>
        <v>0</v>
      </c>
      <c r="CD91" s="134" t="str">
        <f t="shared" si="19"/>
        <v/>
      </c>
      <c r="CE91" t="str">
        <f>IF(AND(CQ91=""),"",IF(CQ91=0,"",1+(MAX(CE$60:CE90))))</f>
        <v/>
      </c>
      <c r="CF91" s="72">
        <v>32</v>
      </c>
      <c r="CG91" s="130">
        <f t="shared" si="58"/>
        <v>0</v>
      </c>
      <c r="CH91" s="134">
        <f t="shared" si="59"/>
        <v>0</v>
      </c>
      <c r="CI91" s="134">
        <f t="shared" si="60"/>
        <v>0</v>
      </c>
      <c r="CJ91" s="134">
        <f t="shared" si="61"/>
        <v>0</v>
      </c>
      <c r="CK91" s="134">
        <f t="shared" si="62"/>
        <v>0</v>
      </c>
      <c r="CL91" s="134">
        <f t="shared" si="63"/>
        <v>0</v>
      </c>
      <c r="CM91" s="134">
        <f t="shared" si="64"/>
        <v>0</v>
      </c>
      <c r="CN91" s="134">
        <f t="shared" si="65"/>
        <v>0</v>
      </c>
      <c r="CO91" s="134">
        <f t="shared" si="66"/>
        <v>0</v>
      </c>
      <c r="CP91" s="134">
        <f t="shared" si="67"/>
        <v>0</v>
      </c>
      <c r="CQ91" s="134" t="str">
        <f t="shared" si="21"/>
        <v/>
      </c>
      <c r="CR91" t="str">
        <f>IF(AND(DD91=""),"",IF(DD91=0,"",1+(MAX(CR$60:CR90))))</f>
        <v/>
      </c>
      <c r="CS91" s="133">
        <v>32</v>
      </c>
      <c r="CT91" s="130">
        <f t="shared" si="68"/>
        <v>0</v>
      </c>
      <c r="CU91" s="134">
        <f t="shared" si="69"/>
        <v>0</v>
      </c>
      <c r="CV91" s="134">
        <f t="shared" si="70"/>
        <v>0</v>
      </c>
      <c r="CW91" s="134">
        <f t="shared" si="71"/>
        <v>0</v>
      </c>
      <c r="CX91" s="134">
        <f t="shared" si="72"/>
        <v>0</v>
      </c>
      <c r="CY91" s="134">
        <f t="shared" si="73"/>
        <v>0</v>
      </c>
      <c r="CZ91" s="134">
        <f t="shared" si="74"/>
        <v>0</v>
      </c>
      <c r="DA91" s="134">
        <f t="shared" si="75"/>
        <v>0</v>
      </c>
      <c r="DB91" s="134">
        <f t="shared" si="76"/>
        <v>0</v>
      </c>
      <c r="DC91" s="134">
        <f t="shared" si="77"/>
        <v>0</v>
      </c>
      <c r="DD91" s="134" t="str">
        <f t="shared" si="23"/>
        <v/>
      </c>
    </row>
    <row r="92" spans="1:108" ht="18.75">
      <c r="A92" s="13">
        <v>33</v>
      </c>
      <c r="B92" s="212"/>
      <c r="C92" s="215"/>
      <c r="D92" s="207"/>
      <c r="E92" s="208"/>
      <c r="F92" s="208"/>
      <c r="G92" s="209"/>
      <c r="H92" s="208"/>
      <c r="I92" s="208"/>
      <c r="J92" s="208"/>
      <c r="K92" s="211"/>
      <c r="L92" s="371"/>
      <c r="M92" s="29"/>
      <c r="N92" s="29"/>
      <c r="O92" s="29"/>
      <c r="AC92" t="str">
        <f t="shared" si="24"/>
        <v/>
      </c>
      <c r="AD92">
        <f t="shared" si="25"/>
        <v>1</v>
      </c>
      <c r="AE92" t="str">
        <f>IF(AND(AQ92=""),"",IF(AQ92=0,"",1+(MAX(AE$60:AE91))))</f>
        <v/>
      </c>
      <c r="AF92" s="72">
        <v>33</v>
      </c>
      <c r="AG92" s="130">
        <f t="shared" si="26"/>
        <v>0</v>
      </c>
      <c r="AH92" s="134">
        <f t="shared" si="27"/>
        <v>0</v>
      </c>
      <c r="AI92" s="134">
        <f t="shared" si="28"/>
        <v>0</v>
      </c>
      <c r="AJ92" s="134">
        <f t="shared" si="29"/>
        <v>0</v>
      </c>
      <c r="AK92" s="134">
        <f t="shared" si="30"/>
        <v>0</v>
      </c>
      <c r="AL92" s="134">
        <f t="shared" si="31"/>
        <v>0</v>
      </c>
      <c r="AM92" s="134">
        <f t="shared" si="32"/>
        <v>0</v>
      </c>
      <c r="AN92" s="134">
        <f t="shared" si="33"/>
        <v>0</v>
      </c>
      <c r="AO92" s="134">
        <f t="shared" si="34"/>
        <v>0</v>
      </c>
      <c r="AP92" s="134">
        <f t="shared" si="35"/>
        <v>0</v>
      </c>
      <c r="AQ92" s="134" t="str">
        <f t="shared" ref="AQ92:AQ109" si="87">IF(AND(K92=""),"",IF(K92=AG$58,1,0))</f>
        <v/>
      </c>
      <c r="AR92" t="str">
        <f>IF(AND(BD92=""),"",IF(BD92=0,"",1+(MAX(AR$60:AR91))))</f>
        <v/>
      </c>
      <c r="AS92" s="133">
        <v>33</v>
      </c>
      <c r="AT92" s="130">
        <f t="shared" si="78"/>
        <v>0</v>
      </c>
      <c r="AU92" s="131">
        <f t="shared" si="79"/>
        <v>0</v>
      </c>
      <c r="AV92" s="131">
        <f t="shared" si="80"/>
        <v>0</v>
      </c>
      <c r="AW92" s="131">
        <f t="shared" si="81"/>
        <v>0</v>
      </c>
      <c r="AX92" s="131">
        <f t="shared" si="82"/>
        <v>0</v>
      </c>
      <c r="AY92" s="131">
        <f t="shared" si="83"/>
        <v>0</v>
      </c>
      <c r="AZ92" s="131">
        <f t="shared" si="84"/>
        <v>0</v>
      </c>
      <c r="BA92" s="131">
        <f t="shared" si="85"/>
        <v>0</v>
      </c>
      <c r="BB92" s="131">
        <f t="shared" si="86"/>
        <v>0</v>
      </c>
      <c r="BC92" s="131">
        <f t="shared" si="37"/>
        <v>0</v>
      </c>
      <c r="BD92" s="134" t="str">
        <f t="shared" ref="BD92:BD109" si="88">IF(AND(K92=""),"",IF(K92=AT$58,1,0))</f>
        <v/>
      </c>
      <c r="BE92" t="str">
        <f>IF(AND(BQ92=""),"",IF(BQ92=0,"",1+(MAX(BE$60:BE91))))</f>
        <v/>
      </c>
      <c r="BF92" s="72">
        <v>33</v>
      </c>
      <c r="BG92" s="130">
        <f t="shared" si="38"/>
        <v>0</v>
      </c>
      <c r="BH92" s="134">
        <f t="shared" si="39"/>
        <v>0</v>
      </c>
      <c r="BI92" s="134">
        <f t="shared" si="40"/>
        <v>0</v>
      </c>
      <c r="BJ92" s="134">
        <f t="shared" si="41"/>
        <v>0</v>
      </c>
      <c r="BK92" s="134">
        <f t="shared" si="42"/>
        <v>0</v>
      </c>
      <c r="BL92" s="134">
        <f t="shared" si="43"/>
        <v>0</v>
      </c>
      <c r="BM92" s="134">
        <f t="shared" si="44"/>
        <v>0</v>
      </c>
      <c r="BN92" s="134">
        <f t="shared" si="45"/>
        <v>0</v>
      </c>
      <c r="BO92" s="134">
        <f t="shared" si="46"/>
        <v>0</v>
      </c>
      <c r="BP92" s="134">
        <f t="shared" si="47"/>
        <v>0</v>
      </c>
      <c r="BQ92" s="134" t="str">
        <f t="shared" ref="BQ92:BQ109" si="89">IF(AND(K92=""),"",IF(K92=BG$58,1,0))</f>
        <v/>
      </c>
      <c r="BR92" t="str">
        <f>IF(AND(CD92=""),"",IF(CD92=0,"",1+(MAX(BR$60:BR91))))</f>
        <v/>
      </c>
      <c r="BS92" s="133">
        <v>33</v>
      </c>
      <c r="BT92" s="130">
        <f t="shared" si="48"/>
        <v>0</v>
      </c>
      <c r="BU92" s="134">
        <f t="shared" si="49"/>
        <v>0</v>
      </c>
      <c r="BV92" s="134">
        <f t="shared" si="50"/>
        <v>0</v>
      </c>
      <c r="BW92" s="134">
        <f t="shared" si="51"/>
        <v>0</v>
      </c>
      <c r="BX92" s="134">
        <f t="shared" si="52"/>
        <v>0</v>
      </c>
      <c r="BY92" s="134">
        <f t="shared" si="53"/>
        <v>0</v>
      </c>
      <c r="BZ92" s="134">
        <f t="shared" si="54"/>
        <v>0</v>
      </c>
      <c r="CA92" s="134">
        <f t="shared" si="55"/>
        <v>0</v>
      </c>
      <c r="CB92" s="134">
        <f t="shared" si="56"/>
        <v>0</v>
      </c>
      <c r="CC92" s="134">
        <f t="shared" si="57"/>
        <v>0</v>
      </c>
      <c r="CD92" s="134" t="str">
        <f t="shared" ref="CD92:CD109" si="90">IF(AND(K92=""),"",IF(K92=BT$58,1,0))</f>
        <v/>
      </c>
      <c r="CE92" t="str">
        <f>IF(AND(CQ92=""),"",IF(CQ92=0,"",1+(MAX(CE$60:CE91))))</f>
        <v/>
      </c>
      <c r="CF92" s="72">
        <v>33</v>
      </c>
      <c r="CG92" s="130">
        <f t="shared" si="58"/>
        <v>0</v>
      </c>
      <c r="CH92" s="134">
        <f t="shared" si="59"/>
        <v>0</v>
      </c>
      <c r="CI92" s="134">
        <f t="shared" si="60"/>
        <v>0</v>
      </c>
      <c r="CJ92" s="134">
        <f t="shared" si="61"/>
        <v>0</v>
      </c>
      <c r="CK92" s="134">
        <f t="shared" si="62"/>
        <v>0</v>
      </c>
      <c r="CL92" s="134">
        <f t="shared" si="63"/>
        <v>0</v>
      </c>
      <c r="CM92" s="134">
        <f t="shared" si="64"/>
        <v>0</v>
      </c>
      <c r="CN92" s="134">
        <f t="shared" si="65"/>
        <v>0</v>
      </c>
      <c r="CO92" s="134">
        <f t="shared" si="66"/>
        <v>0</v>
      </c>
      <c r="CP92" s="134">
        <f t="shared" si="67"/>
        <v>0</v>
      </c>
      <c r="CQ92" s="134" t="str">
        <f t="shared" ref="CQ92:CQ109" si="91">IF(AND(K92=""),"",IF(K92=CG$58,1,0))</f>
        <v/>
      </c>
      <c r="CR92" t="str">
        <f>IF(AND(DD92=""),"",IF(DD92=0,"",1+(MAX(CR$60:CR91))))</f>
        <v/>
      </c>
      <c r="CS92" s="72">
        <v>33</v>
      </c>
      <c r="CT92" s="130">
        <f t="shared" si="68"/>
        <v>0</v>
      </c>
      <c r="CU92" s="134">
        <f t="shared" si="69"/>
        <v>0</v>
      </c>
      <c r="CV92" s="134">
        <f t="shared" si="70"/>
        <v>0</v>
      </c>
      <c r="CW92" s="134">
        <f t="shared" si="71"/>
        <v>0</v>
      </c>
      <c r="CX92" s="134">
        <f t="shared" si="72"/>
        <v>0</v>
      </c>
      <c r="CY92" s="134">
        <f t="shared" si="73"/>
        <v>0</v>
      </c>
      <c r="CZ92" s="134">
        <f t="shared" si="74"/>
        <v>0</v>
      </c>
      <c r="DA92" s="134">
        <f t="shared" si="75"/>
        <v>0</v>
      </c>
      <c r="DB92" s="134">
        <f t="shared" si="76"/>
        <v>0</v>
      </c>
      <c r="DC92" s="134">
        <f t="shared" si="77"/>
        <v>0</v>
      </c>
      <c r="DD92" s="134" t="str">
        <f t="shared" ref="DD92:DD110" si="92">IF(AND(K92=""),"",IF(K92=CT$58,1,0))</f>
        <v/>
      </c>
    </row>
    <row r="93" spans="1:108" ht="18.75">
      <c r="A93" s="13">
        <v>34</v>
      </c>
      <c r="B93" s="212"/>
      <c r="C93" s="215"/>
      <c r="D93" s="207"/>
      <c r="E93" s="208"/>
      <c r="F93" s="208"/>
      <c r="G93" s="209"/>
      <c r="H93" s="208"/>
      <c r="I93" s="208"/>
      <c r="J93" s="208"/>
      <c r="K93" s="211"/>
      <c r="L93" s="371"/>
      <c r="M93" s="29"/>
      <c r="N93" s="29"/>
      <c r="O93" s="29"/>
      <c r="AC93" t="str">
        <f t="shared" si="24"/>
        <v/>
      </c>
      <c r="AD93">
        <f t="shared" si="25"/>
        <v>1</v>
      </c>
      <c r="AE93" t="str">
        <f>IF(AND(AQ93=""),"",IF(AQ93=0,"",1+(MAX(AE$60:AE92))))</f>
        <v/>
      </c>
      <c r="AF93" s="72">
        <v>34</v>
      </c>
      <c r="AG93" s="130">
        <f t="shared" si="26"/>
        <v>0</v>
      </c>
      <c r="AH93" s="134">
        <f t="shared" si="27"/>
        <v>0</v>
      </c>
      <c r="AI93" s="134">
        <f t="shared" si="28"/>
        <v>0</v>
      </c>
      <c r="AJ93" s="134">
        <f t="shared" si="29"/>
        <v>0</v>
      </c>
      <c r="AK93" s="134">
        <f t="shared" si="30"/>
        <v>0</v>
      </c>
      <c r="AL93" s="134">
        <f t="shared" si="31"/>
        <v>0</v>
      </c>
      <c r="AM93" s="134">
        <f t="shared" si="32"/>
        <v>0</v>
      </c>
      <c r="AN93" s="134">
        <f t="shared" si="33"/>
        <v>0</v>
      </c>
      <c r="AO93" s="134">
        <f t="shared" si="34"/>
        <v>0</v>
      </c>
      <c r="AP93" s="134">
        <f t="shared" si="35"/>
        <v>0</v>
      </c>
      <c r="AQ93" s="134" t="str">
        <f t="shared" si="87"/>
        <v/>
      </c>
      <c r="AR93" t="str">
        <f>IF(AND(BD93=""),"",IF(BD93=0,"",1+(MAX(AR$60:AR92))))</f>
        <v/>
      </c>
      <c r="AS93" s="133">
        <v>34</v>
      </c>
      <c r="AT93" s="130">
        <f t="shared" si="78"/>
        <v>0</v>
      </c>
      <c r="AU93" s="131">
        <f t="shared" si="79"/>
        <v>0</v>
      </c>
      <c r="AV93" s="131">
        <f t="shared" si="80"/>
        <v>0</v>
      </c>
      <c r="AW93" s="131">
        <f t="shared" si="81"/>
        <v>0</v>
      </c>
      <c r="AX93" s="131">
        <f t="shared" si="82"/>
        <v>0</v>
      </c>
      <c r="AY93" s="131">
        <f t="shared" si="83"/>
        <v>0</v>
      </c>
      <c r="AZ93" s="131">
        <f t="shared" si="84"/>
        <v>0</v>
      </c>
      <c r="BA93" s="131">
        <f t="shared" si="85"/>
        <v>0</v>
      </c>
      <c r="BB93" s="131">
        <f t="shared" si="86"/>
        <v>0</v>
      </c>
      <c r="BC93" s="131">
        <f t="shared" si="37"/>
        <v>0</v>
      </c>
      <c r="BD93" s="134" t="str">
        <f t="shared" si="88"/>
        <v/>
      </c>
      <c r="BE93" t="str">
        <f>IF(AND(BQ93=""),"",IF(BQ93=0,"",1+(MAX(BE$60:BE92))))</f>
        <v/>
      </c>
      <c r="BF93" s="72">
        <v>34</v>
      </c>
      <c r="BG93" s="130">
        <f t="shared" ref="BG93:BG109" si="93">IF($K93="GAZETTED - FIX PAY",B93,0)</f>
        <v>0</v>
      </c>
      <c r="BH93" s="134">
        <f t="shared" ref="BH93:BH109" si="94">IF($K93="GAZETTED - FIX PAY",C93,0)</f>
        <v>0</v>
      </c>
      <c r="BI93" s="134">
        <f t="shared" ref="BI93:BI109" si="95">IF($K93="GAZETTED - FIX PAY",D93,0)</f>
        <v>0</v>
      </c>
      <c r="BJ93" s="134">
        <f t="shared" ref="BJ93:BJ109" si="96">IF($K93="GAZETTED - FIX PAY",E93,0)</f>
        <v>0</v>
      </c>
      <c r="BK93" s="134">
        <f t="shared" ref="BK93:BK109" si="97">IF($K93="GAZETTED - FIX PAY",F93,0)</f>
        <v>0</v>
      </c>
      <c r="BL93" s="134">
        <f t="shared" ref="BL93:BL109" si="98">IF($K93="GAZETTED - FIX PAY",G93,0)</f>
        <v>0</v>
      </c>
      <c r="BM93" s="134">
        <f t="shared" ref="BM93:BM109" si="99">IF($K93="GAZETTED - FIX PAY",H93,0)</f>
        <v>0</v>
      </c>
      <c r="BN93" s="134">
        <f t="shared" ref="BN93:BN109" si="100">IF($K93="GAZETTED - FIX PAY",I93,0)</f>
        <v>0</v>
      </c>
      <c r="BO93" s="134">
        <f t="shared" ref="BO93:BO109" si="101">IF($K93="GAZETTED - FIX PAY",J93,0)</f>
        <v>0</v>
      </c>
      <c r="BP93" s="134">
        <f t="shared" si="47"/>
        <v>0</v>
      </c>
      <c r="BQ93" s="134" t="str">
        <f t="shared" si="89"/>
        <v/>
      </c>
      <c r="BR93" t="str">
        <f>IF(AND(CD93=""),"",IF(CD93=0,"",1+(MAX(BR$60:BR92))))</f>
        <v/>
      </c>
      <c r="BS93" s="133">
        <v>34</v>
      </c>
      <c r="BT93" s="130">
        <f t="shared" ref="BT93:BT109" si="102">IF($K93="NON GAZETTED - FIX PAY",B93,0)</f>
        <v>0</v>
      </c>
      <c r="BU93" s="134">
        <f t="shared" ref="BU93:BU109" si="103">IF($K93="NON GAZETTED - FIX PAY",C93,0)</f>
        <v>0</v>
      </c>
      <c r="BV93" s="134">
        <f t="shared" ref="BV93:BV109" si="104">IF($K93="NON GAZETTED - FIX PAY",D93,0)</f>
        <v>0</v>
      </c>
      <c r="BW93" s="134">
        <f t="shared" ref="BW93:BW109" si="105">IF($K93="NON GAZETTED - FIX PAY",E93,0)</f>
        <v>0</v>
      </c>
      <c r="BX93" s="134">
        <f t="shared" ref="BX93:BX109" si="106">IF($K93="NON GAZETTED - FIX PAY",F93,0)</f>
        <v>0</v>
      </c>
      <c r="BY93" s="134">
        <f t="shared" ref="BY93:BY109" si="107">IF($K93="NON GAZETTED - FIX PAY",G93,0)</f>
        <v>0</v>
      </c>
      <c r="BZ93" s="134">
        <f t="shared" ref="BZ93:BZ109" si="108">IF($K93="NON GAZETTED - FIX PAY",H93,0)</f>
        <v>0</v>
      </c>
      <c r="CA93" s="134">
        <f t="shared" ref="CA93:CA109" si="109">IF($K93="NON GAZETTED - FIX PAY",I93,0)</f>
        <v>0</v>
      </c>
      <c r="CB93" s="134">
        <f t="shared" ref="CB93:CB109" si="110">IF($K93="NON GAZETTED - FIX PAY",J93,0)</f>
        <v>0</v>
      </c>
      <c r="CC93" s="134">
        <f t="shared" si="57"/>
        <v>0</v>
      </c>
      <c r="CD93" s="134" t="str">
        <f t="shared" si="90"/>
        <v/>
      </c>
      <c r="CE93" t="str">
        <f>IF(AND(CQ93=""),"",IF(CQ93=0,"",1+(MAX(CE$60:CE92))))</f>
        <v/>
      </c>
      <c r="CF93" s="72">
        <v>34</v>
      </c>
      <c r="CG93" s="130">
        <f t="shared" si="58"/>
        <v>0</v>
      </c>
      <c r="CH93" s="134">
        <f t="shared" si="59"/>
        <v>0</v>
      </c>
      <c r="CI93" s="134">
        <f t="shared" si="60"/>
        <v>0</v>
      </c>
      <c r="CJ93" s="134">
        <f t="shared" si="61"/>
        <v>0</v>
      </c>
      <c r="CK93" s="134">
        <f t="shared" si="62"/>
        <v>0</v>
      </c>
      <c r="CL93" s="134">
        <f t="shared" si="63"/>
        <v>0</v>
      </c>
      <c r="CM93" s="134">
        <f t="shared" si="64"/>
        <v>0</v>
      </c>
      <c r="CN93" s="134">
        <f t="shared" si="65"/>
        <v>0</v>
      </c>
      <c r="CO93" s="134">
        <f t="shared" si="66"/>
        <v>0</v>
      </c>
      <c r="CP93" s="134">
        <f t="shared" si="67"/>
        <v>0</v>
      </c>
      <c r="CQ93" s="134" t="str">
        <f t="shared" si="91"/>
        <v/>
      </c>
      <c r="CR93" t="str">
        <f>IF(AND(DD93=""),"",IF(DD93=0,"",1+(MAX(CR$60:CR92))))</f>
        <v/>
      </c>
      <c r="CS93" s="133">
        <v>34</v>
      </c>
      <c r="CT93" s="130">
        <f t="shared" si="68"/>
        <v>0</v>
      </c>
      <c r="CU93" s="134">
        <f t="shared" si="69"/>
        <v>0</v>
      </c>
      <c r="CV93" s="134">
        <f t="shared" si="70"/>
        <v>0</v>
      </c>
      <c r="CW93" s="134">
        <f t="shared" si="71"/>
        <v>0</v>
      </c>
      <c r="CX93" s="134">
        <f t="shared" si="72"/>
        <v>0</v>
      </c>
      <c r="CY93" s="134">
        <f t="shared" si="73"/>
        <v>0</v>
      </c>
      <c r="CZ93" s="134">
        <f t="shared" si="74"/>
        <v>0</v>
      </c>
      <c r="DA93" s="134">
        <f t="shared" si="75"/>
        <v>0</v>
      </c>
      <c r="DB93" s="134">
        <f t="shared" si="76"/>
        <v>0</v>
      </c>
      <c r="DC93" s="134">
        <f t="shared" si="77"/>
        <v>0</v>
      </c>
      <c r="DD93" s="134" t="str">
        <f t="shared" si="92"/>
        <v/>
      </c>
    </row>
    <row r="94" spans="1:108" ht="18.75">
      <c r="A94" s="13">
        <v>35</v>
      </c>
      <c r="B94" s="212"/>
      <c r="C94" s="215"/>
      <c r="D94" s="207"/>
      <c r="E94" s="208"/>
      <c r="F94" s="208"/>
      <c r="G94" s="209"/>
      <c r="H94" s="208"/>
      <c r="I94" s="208"/>
      <c r="J94" s="208"/>
      <c r="K94" s="211"/>
      <c r="L94" s="371"/>
      <c r="M94" s="29"/>
      <c r="N94" s="29"/>
      <c r="O94" s="29"/>
      <c r="AC94" t="str">
        <f t="shared" si="24"/>
        <v/>
      </c>
      <c r="AD94">
        <f t="shared" si="25"/>
        <v>1</v>
      </c>
      <c r="AE94" t="str">
        <f>IF(AND(AQ94=""),"",IF(AQ94=0,"",1+(MAX(AE$60:AE93))))</f>
        <v/>
      </c>
      <c r="AF94" s="72">
        <v>35</v>
      </c>
      <c r="AG94" s="130">
        <f t="shared" si="26"/>
        <v>0</v>
      </c>
      <c r="AH94" s="134">
        <f t="shared" si="27"/>
        <v>0</v>
      </c>
      <c r="AI94" s="134">
        <f t="shared" si="28"/>
        <v>0</v>
      </c>
      <c r="AJ94" s="134">
        <f t="shared" si="29"/>
        <v>0</v>
      </c>
      <c r="AK94" s="134">
        <f t="shared" si="30"/>
        <v>0</v>
      </c>
      <c r="AL94" s="134">
        <f t="shared" si="31"/>
        <v>0</v>
      </c>
      <c r="AM94" s="134">
        <f t="shared" si="32"/>
        <v>0</v>
      </c>
      <c r="AN94" s="134">
        <f t="shared" si="33"/>
        <v>0</v>
      </c>
      <c r="AO94" s="134">
        <f t="shared" si="34"/>
        <v>0</v>
      </c>
      <c r="AP94" s="134">
        <f t="shared" si="35"/>
        <v>0</v>
      </c>
      <c r="AQ94" s="134" t="str">
        <f t="shared" si="87"/>
        <v/>
      </c>
      <c r="AR94" t="str">
        <f>IF(AND(BD94=""),"",IF(BD94=0,"",1+(MAX(AR$60:AR93))))</f>
        <v/>
      </c>
      <c r="AS94" s="133">
        <v>35</v>
      </c>
      <c r="AT94" s="130">
        <f t="shared" si="78"/>
        <v>0</v>
      </c>
      <c r="AU94" s="131">
        <f t="shared" si="79"/>
        <v>0</v>
      </c>
      <c r="AV94" s="131">
        <f t="shared" si="80"/>
        <v>0</v>
      </c>
      <c r="AW94" s="131">
        <f t="shared" si="81"/>
        <v>0</v>
      </c>
      <c r="AX94" s="131">
        <f t="shared" si="82"/>
        <v>0</v>
      </c>
      <c r="AY94" s="131">
        <f t="shared" si="83"/>
        <v>0</v>
      </c>
      <c r="AZ94" s="131">
        <f t="shared" si="84"/>
        <v>0</v>
      </c>
      <c r="BA94" s="131">
        <f t="shared" si="85"/>
        <v>0</v>
      </c>
      <c r="BB94" s="131">
        <f t="shared" si="86"/>
        <v>0</v>
      </c>
      <c r="BC94" s="131">
        <f t="shared" si="37"/>
        <v>0</v>
      </c>
      <c r="BD94" s="134" t="str">
        <f t="shared" si="88"/>
        <v/>
      </c>
      <c r="BE94" t="str">
        <f>IF(AND(BQ94=""),"",IF(BQ94=0,"",1+(MAX(BE$60:BE93))))</f>
        <v/>
      </c>
      <c r="BF94" s="72">
        <v>35</v>
      </c>
      <c r="BG94" s="130">
        <f t="shared" si="93"/>
        <v>0</v>
      </c>
      <c r="BH94" s="134">
        <f t="shared" si="94"/>
        <v>0</v>
      </c>
      <c r="BI94" s="134">
        <f t="shared" si="95"/>
        <v>0</v>
      </c>
      <c r="BJ94" s="134">
        <f t="shared" si="96"/>
        <v>0</v>
      </c>
      <c r="BK94" s="134">
        <f t="shared" si="97"/>
        <v>0</v>
      </c>
      <c r="BL94" s="134">
        <f t="shared" si="98"/>
        <v>0</v>
      </c>
      <c r="BM94" s="134">
        <f t="shared" si="99"/>
        <v>0</v>
      </c>
      <c r="BN94" s="134">
        <f t="shared" si="100"/>
        <v>0</v>
      </c>
      <c r="BO94" s="134">
        <f t="shared" si="101"/>
        <v>0</v>
      </c>
      <c r="BP94" s="134">
        <f t="shared" si="47"/>
        <v>0</v>
      </c>
      <c r="BQ94" s="134" t="str">
        <f t="shared" si="89"/>
        <v/>
      </c>
      <c r="BR94" t="str">
        <f>IF(AND(CD94=""),"",IF(CD94=0,"",1+(MAX(BR$60:BR93))))</f>
        <v/>
      </c>
      <c r="BS94" s="133">
        <v>35</v>
      </c>
      <c r="BT94" s="130">
        <f t="shared" si="102"/>
        <v>0</v>
      </c>
      <c r="BU94" s="134">
        <f t="shared" si="103"/>
        <v>0</v>
      </c>
      <c r="BV94" s="134">
        <f t="shared" si="104"/>
        <v>0</v>
      </c>
      <c r="BW94" s="134">
        <f t="shared" si="105"/>
        <v>0</v>
      </c>
      <c r="BX94" s="134">
        <f t="shared" si="106"/>
        <v>0</v>
      </c>
      <c r="BY94" s="134">
        <f t="shared" si="107"/>
        <v>0</v>
      </c>
      <c r="BZ94" s="134">
        <f t="shared" si="108"/>
        <v>0</v>
      </c>
      <c r="CA94" s="134">
        <f t="shared" si="109"/>
        <v>0</v>
      </c>
      <c r="CB94" s="134">
        <f t="shared" si="110"/>
        <v>0</v>
      </c>
      <c r="CC94" s="134">
        <f t="shared" si="57"/>
        <v>0</v>
      </c>
      <c r="CD94" s="134" t="str">
        <f t="shared" si="90"/>
        <v/>
      </c>
      <c r="CE94" t="str">
        <f>IF(AND(CQ94=""),"",IF(CQ94=0,"",1+(MAX(CE$60:CE93))))</f>
        <v/>
      </c>
      <c r="CF94" s="72">
        <v>35</v>
      </c>
      <c r="CG94" s="130">
        <f t="shared" si="58"/>
        <v>0</v>
      </c>
      <c r="CH94" s="134">
        <f t="shared" si="59"/>
        <v>0</v>
      </c>
      <c r="CI94" s="134">
        <f t="shared" si="60"/>
        <v>0</v>
      </c>
      <c r="CJ94" s="134">
        <f t="shared" si="61"/>
        <v>0</v>
      </c>
      <c r="CK94" s="134">
        <f t="shared" si="62"/>
        <v>0</v>
      </c>
      <c r="CL94" s="134">
        <f t="shared" si="63"/>
        <v>0</v>
      </c>
      <c r="CM94" s="134">
        <f t="shared" si="64"/>
        <v>0</v>
      </c>
      <c r="CN94" s="134">
        <f t="shared" si="65"/>
        <v>0</v>
      </c>
      <c r="CO94" s="134">
        <f t="shared" si="66"/>
        <v>0</v>
      </c>
      <c r="CP94" s="134">
        <f t="shared" si="67"/>
        <v>0</v>
      </c>
      <c r="CQ94" s="134" t="str">
        <f t="shared" si="91"/>
        <v/>
      </c>
      <c r="CR94" t="str">
        <f>IF(AND(DD94=""),"",IF(DD94=0,"",1+(MAX(CR$60:CR93))))</f>
        <v/>
      </c>
      <c r="CS94" s="72">
        <v>35</v>
      </c>
      <c r="CT94" s="130">
        <f t="shared" si="68"/>
        <v>0</v>
      </c>
      <c r="CU94" s="134">
        <f t="shared" si="69"/>
        <v>0</v>
      </c>
      <c r="CV94" s="134">
        <f t="shared" si="70"/>
        <v>0</v>
      </c>
      <c r="CW94" s="134">
        <f t="shared" si="71"/>
        <v>0</v>
      </c>
      <c r="CX94" s="134">
        <f t="shared" si="72"/>
        <v>0</v>
      </c>
      <c r="CY94" s="134">
        <f t="shared" si="73"/>
        <v>0</v>
      </c>
      <c r="CZ94" s="134">
        <f t="shared" si="74"/>
        <v>0</v>
      </c>
      <c r="DA94" s="134">
        <f t="shared" si="75"/>
        <v>0</v>
      </c>
      <c r="DB94" s="134">
        <f t="shared" si="76"/>
        <v>0</v>
      </c>
      <c r="DC94" s="134">
        <f t="shared" si="77"/>
        <v>0</v>
      </c>
      <c r="DD94" s="134" t="str">
        <f t="shared" si="92"/>
        <v/>
      </c>
    </row>
    <row r="95" spans="1:108" ht="18.75">
      <c r="A95" s="13">
        <v>36</v>
      </c>
      <c r="B95" s="212"/>
      <c r="C95" s="215"/>
      <c r="D95" s="207"/>
      <c r="E95" s="208"/>
      <c r="F95" s="208"/>
      <c r="G95" s="209"/>
      <c r="H95" s="208"/>
      <c r="I95" s="208"/>
      <c r="J95" s="208"/>
      <c r="K95" s="211"/>
      <c r="L95" s="371"/>
      <c r="M95" s="29"/>
      <c r="N95" s="29"/>
      <c r="O95" s="29"/>
      <c r="AC95" t="str">
        <f t="shared" si="24"/>
        <v/>
      </c>
      <c r="AD95">
        <f t="shared" si="25"/>
        <v>1</v>
      </c>
      <c r="AE95" t="str">
        <f>IF(AND(AQ95=""),"",IF(AQ95=0,"",1+(MAX(AE$60:AE94))))</f>
        <v/>
      </c>
      <c r="AF95" s="72">
        <v>36</v>
      </c>
      <c r="AG95" s="130">
        <f t="shared" si="26"/>
        <v>0</v>
      </c>
      <c r="AH95" s="134">
        <f t="shared" si="27"/>
        <v>0</v>
      </c>
      <c r="AI95" s="134">
        <f t="shared" si="28"/>
        <v>0</v>
      </c>
      <c r="AJ95" s="134">
        <f t="shared" si="29"/>
        <v>0</v>
      </c>
      <c r="AK95" s="134">
        <f t="shared" si="30"/>
        <v>0</v>
      </c>
      <c r="AL95" s="134">
        <f t="shared" si="31"/>
        <v>0</v>
      </c>
      <c r="AM95" s="134">
        <f t="shared" si="32"/>
        <v>0</v>
      </c>
      <c r="AN95" s="134">
        <f t="shared" si="33"/>
        <v>0</v>
      </c>
      <c r="AO95" s="134">
        <f t="shared" si="34"/>
        <v>0</v>
      </c>
      <c r="AP95" s="134">
        <f t="shared" si="35"/>
        <v>0</v>
      </c>
      <c r="AQ95" s="134" t="str">
        <f t="shared" si="87"/>
        <v/>
      </c>
      <c r="AR95" t="str">
        <f>IF(AND(BD95=""),"",IF(BD95=0,"",1+(MAX(AR$60:AR94))))</f>
        <v/>
      </c>
      <c r="AS95" s="133">
        <v>36</v>
      </c>
      <c r="AT95" s="130">
        <f t="shared" si="78"/>
        <v>0</v>
      </c>
      <c r="AU95" s="131">
        <f t="shared" si="79"/>
        <v>0</v>
      </c>
      <c r="AV95" s="131">
        <f t="shared" si="80"/>
        <v>0</v>
      </c>
      <c r="AW95" s="131">
        <f t="shared" si="81"/>
        <v>0</v>
      </c>
      <c r="AX95" s="131">
        <f t="shared" si="82"/>
        <v>0</v>
      </c>
      <c r="AY95" s="131">
        <f t="shared" si="83"/>
        <v>0</v>
      </c>
      <c r="AZ95" s="131">
        <f t="shared" si="84"/>
        <v>0</v>
      </c>
      <c r="BA95" s="131">
        <f t="shared" si="85"/>
        <v>0</v>
      </c>
      <c r="BB95" s="131">
        <f t="shared" si="86"/>
        <v>0</v>
      </c>
      <c r="BC95" s="131">
        <f t="shared" si="37"/>
        <v>0</v>
      </c>
      <c r="BD95" s="134" t="str">
        <f t="shared" si="88"/>
        <v/>
      </c>
      <c r="BE95" t="str">
        <f>IF(AND(BQ95=""),"",IF(BQ95=0,"",1+(MAX(BE$60:BE94))))</f>
        <v/>
      </c>
      <c r="BF95" s="72">
        <v>36</v>
      </c>
      <c r="BG95" s="130">
        <f t="shared" si="93"/>
        <v>0</v>
      </c>
      <c r="BH95" s="134">
        <f t="shared" si="94"/>
        <v>0</v>
      </c>
      <c r="BI95" s="134">
        <f t="shared" si="95"/>
        <v>0</v>
      </c>
      <c r="BJ95" s="134">
        <f t="shared" si="96"/>
        <v>0</v>
      </c>
      <c r="BK95" s="134">
        <f t="shared" si="97"/>
        <v>0</v>
      </c>
      <c r="BL95" s="134">
        <f t="shared" si="98"/>
        <v>0</v>
      </c>
      <c r="BM95" s="134">
        <f t="shared" si="99"/>
        <v>0</v>
      </c>
      <c r="BN95" s="134">
        <f t="shared" si="100"/>
        <v>0</v>
      </c>
      <c r="BO95" s="134">
        <f t="shared" si="101"/>
        <v>0</v>
      </c>
      <c r="BP95" s="134">
        <f t="shared" si="47"/>
        <v>0</v>
      </c>
      <c r="BQ95" s="134" t="str">
        <f t="shared" si="89"/>
        <v/>
      </c>
      <c r="BR95" t="str">
        <f>IF(AND(CD95=""),"",IF(CD95=0,"",1+(MAX(BR$60:BR94))))</f>
        <v/>
      </c>
      <c r="BS95" s="133">
        <v>36</v>
      </c>
      <c r="BT95" s="130">
        <f t="shared" si="102"/>
        <v>0</v>
      </c>
      <c r="BU95" s="134">
        <f t="shared" si="103"/>
        <v>0</v>
      </c>
      <c r="BV95" s="134">
        <f t="shared" si="104"/>
        <v>0</v>
      </c>
      <c r="BW95" s="134">
        <f t="shared" si="105"/>
        <v>0</v>
      </c>
      <c r="BX95" s="134">
        <f t="shared" si="106"/>
        <v>0</v>
      </c>
      <c r="BY95" s="134">
        <f t="shared" si="107"/>
        <v>0</v>
      </c>
      <c r="BZ95" s="134">
        <f t="shared" si="108"/>
        <v>0</v>
      </c>
      <c r="CA95" s="134">
        <f t="shared" si="109"/>
        <v>0</v>
      </c>
      <c r="CB95" s="134">
        <f t="shared" si="110"/>
        <v>0</v>
      </c>
      <c r="CC95" s="134">
        <f t="shared" si="57"/>
        <v>0</v>
      </c>
      <c r="CD95" s="134" t="str">
        <f t="shared" si="90"/>
        <v/>
      </c>
      <c r="CE95" t="str">
        <f>IF(AND(CQ95=""),"",IF(CQ95=0,"",1+(MAX(CE$60:CE94))))</f>
        <v/>
      </c>
      <c r="CF95" s="72">
        <v>36</v>
      </c>
      <c r="CG95" s="130">
        <f t="shared" si="58"/>
        <v>0</v>
      </c>
      <c r="CH95" s="134">
        <f t="shared" si="59"/>
        <v>0</v>
      </c>
      <c r="CI95" s="134">
        <f t="shared" si="60"/>
        <v>0</v>
      </c>
      <c r="CJ95" s="134">
        <f t="shared" si="61"/>
        <v>0</v>
      </c>
      <c r="CK95" s="134">
        <f t="shared" si="62"/>
        <v>0</v>
      </c>
      <c r="CL95" s="134">
        <f t="shared" si="63"/>
        <v>0</v>
      </c>
      <c r="CM95" s="134">
        <f t="shared" si="64"/>
        <v>0</v>
      </c>
      <c r="CN95" s="134">
        <f t="shared" si="65"/>
        <v>0</v>
      </c>
      <c r="CO95" s="134">
        <f t="shared" si="66"/>
        <v>0</v>
      </c>
      <c r="CP95" s="134">
        <f t="shared" si="67"/>
        <v>0</v>
      </c>
      <c r="CQ95" s="134" t="str">
        <f t="shared" si="91"/>
        <v/>
      </c>
      <c r="CR95" t="str">
        <f>IF(AND(DD95=""),"",IF(DD95=0,"",1+(MAX(CR$60:CR94))))</f>
        <v/>
      </c>
      <c r="CS95" s="133">
        <v>36</v>
      </c>
      <c r="CT95" s="130">
        <f t="shared" si="68"/>
        <v>0</v>
      </c>
      <c r="CU95" s="134">
        <f t="shared" si="69"/>
        <v>0</v>
      </c>
      <c r="CV95" s="134">
        <f t="shared" si="70"/>
        <v>0</v>
      </c>
      <c r="CW95" s="134">
        <f t="shared" si="71"/>
        <v>0</v>
      </c>
      <c r="CX95" s="134">
        <f t="shared" si="72"/>
        <v>0</v>
      </c>
      <c r="CY95" s="134">
        <f t="shared" si="73"/>
        <v>0</v>
      </c>
      <c r="CZ95" s="134">
        <f t="shared" si="74"/>
        <v>0</v>
      </c>
      <c r="DA95" s="134">
        <f t="shared" si="75"/>
        <v>0</v>
      </c>
      <c r="DB95" s="134">
        <f t="shared" si="76"/>
        <v>0</v>
      </c>
      <c r="DC95" s="134">
        <f t="shared" si="77"/>
        <v>0</v>
      </c>
      <c r="DD95" s="134" t="str">
        <f t="shared" si="92"/>
        <v/>
      </c>
    </row>
    <row r="96" spans="1:108" ht="18.75">
      <c r="A96" s="13">
        <v>37</v>
      </c>
      <c r="B96" s="212"/>
      <c r="C96" s="215"/>
      <c r="D96" s="207"/>
      <c r="E96" s="208"/>
      <c r="F96" s="208"/>
      <c r="G96" s="209"/>
      <c r="H96" s="208"/>
      <c r="I96" s="208"/>
      <c r="J96" s="208"/>
      <c r="K96" s="211"/>
      <c r="L96" s="371"/>
      <c r="M96" s="29"/>
      <c r="N96" s="29"/>
      <c r="O96" s="29"/>
      <c r="AC96" t="str">
        <f t="shared" si="24"/>
        <v/>
      </c>
      <c r="AD96">
        <f t="shared" si="25"/>
        <v>1</v>
      </c>
      <c r="AE96" t="str">
        <f>IF(AND(AQ96=""),"",IF(AQ96=0,"",1+(MAX(AE$60:AE95))))</f>
        <v/>
      </c>
      <c r="AF96" s="72">
        <v>37</v>
      </c>
      <c r="AG96" s="130">
        <f t="shared" si="26"/>
        <v>0</v>
      </c>
      <c r="AH96" s="134">
        <f t="shared" si="27"/>
        <v>0</v>
      </c>
      <c r="AI96" s="134">
        <f t="shared" si="28"/>
        <v>0</v>
      </c>
      <c r="AJ96" s="134">
        <f t="shared" si="29"/>
        <v>0</v>
      </c>
      <c r="AK96" s="134">
        <f t="shared" si="30"/>
        <v>0</v>
      </c>
      <c r="AL96" s="134">
        <f t="shared" si="31"/>
        <v>0</v>
      </c>
      <c r="AM96" s="134">
        <f t="shared" si="32"/>
        <v>0</v>
      </c>
      <c r="AN96" s="134">
        <f t="shared" si="33"/>
        <v>0</v>
      </c>
      <c r="AO96" s="134">
        <f t="shared" si="34"/>
        <v>0</v>
      </c>
      <c r="AP96" s="134">
        <f t="shared" si="35"/>
        <v>0</v>
      </c>
      <c r="AQ96" s="134" t="str">
        <f t="shared" si="87"/>
        <v/>
      </c>
      <c r="AR96" t="str">
        <f>IF(AND(BD96=""),"",IF(BD96=0,"",1+(MAX(AR$60:AR95))))</f>
        <v/>
      </c>
      <c r="AS96" s="133">
        <v>37</v>
      </c>
      <c r="AT96" s="130">
        <f t="shared" si="78"/>
        <v>0</v>
      </c>
      <c r="AU96" s="131">
        <f t="shared" si="79"/>
        <v>0</v>
      </c>
      <c r="AV96" s="131">
        <f t="shared" si="80"/>
        <v>0</v>
      </c>
      <c r="AW96" s="131">
        <f t="shared" si="81"/>
        <v>0</v>
      </c>
      <c r="AX96" s="131">
        <f t="shared" si="82"/>
        <v>0</v>
      </c>
      <c r="AY96" s="131">
        <f t="shared" si="83"/>
        <v>0</v>
      </c>
      <c r="AZ96" s="131">
        <f t="shared" si="84"/>
        <v>0</v>
      </c>
      <c r="BA96" s="131">
        <f t="shared" si="85"/>
        <v>0</v>
      </c>
      <c r="BB96" s="131">
        <f t="shared" si="86"/>
        <v>0</v>
      </c>
      <c r="BC96" s="131">
        <f t="shared" si="37"/>
        <v>0</v>
      </c>
      <c r="BD96" s="134" t="str">
        <f t="shared" si="88"/>
        <v/>
      </c>
      <c r="BE96" t="str">
        <f>IF(AND(BQ96=""),"",IF(BQ96=0,"",1+(MAX(BE$60:BE95))))</f>
        <v/>
      </c>
      <c r="BF96" s="72">
        <v>37</v>
      </c>
      <c r="BG96" s="130">
        <f t="shared" si="93"/>
        <v>0</v>
      </c>
      <c r="BH96" s="134">
        <f t="shared" si="94"/>
        <v>0</v>
      </c>
      <c r="BI96" s="134">
        <f t="shared" si="95"/>
        <v>0</v>
      </c>
      <c r="BJ96" s="134">
        <f t="shared" si="96"/>
        <v>0</v>
      </c>
      <c r="BK96" s="134">
        <f t="shared" si="97"/>
        <v>0</v>
      </c>
      <c r="BL96" s="134">
        <f t="shared" si="98"/>
        <v>0</v>
      </c>
      <c r="BM96" s="134">
        <f t="shared" si="99"/>
        <v>0</v>
      </c>
      <c r="BN96" s="134">
        <f t="shared" si="100"/>
        <v>0</v>
      </c>
      <c r="BO96" s="134">
        <f t="shared" si="101"/>
        <v>0</v>
      </c>
      <c r="BP96" s="134">
        <f t="shared" si="47"/>
        <v>0</v>
      </c>
      <c r="BQ96" s="134" t="str">
        <f t="shared" si="89"/>
        <v/>
      </c>
      <c r="BR96" t="str">
        <f>IF(AND(CD96=""),"",IF(CD96=0,"",1+(MAX(BR$60:BR95))))</f>
        <v/>
      </c>
      <c r="BS96" s="133">
        <v>37</v>
      </c>
      <c r="BT96" s="130">
        <f t="shared" si="102"/>
        <v>0</v>
      </c>
      <c r="BU96" s="134">
        <f t="shared" si="103"/>
        <v>0</v>
      </c>
      <c r="BV96" s="134">
        <f t="shared" si="104"/>
        <v>0</v>
      </c>
      <c r="BW96" s="134">
        <f t="shared" si="105"/>
        <v>0</v>
      </c>
      <c r="BX96" s="134">
        <f t="shared" si="106"/>
        <v>0</v>
      </c>
      <c r="BY96" s="134">
        <f t="shared" si="107"/>
        <v>0</v>
      </c>
      <c r="BZ96" s="134">
        <f t="shared" si="108"/>
        <v>0</v>
      </c>
      <c r="CA96" s="134">
        <f t="shared" si="109"/>
        <v>0</v>
      </c>
      <c r="CB96" s="134">
        <f t="shared" si="110"/>
        <v>0</v>
      </c>
      <c r="CC96" s="134">
        <f t="shared" si="57"/>
        <v>0</v>
      </c>
      <c r="CD96" s="134" t="str">
        <f t="shared" si="90"/>
        <v/>
      </c>
      <c r="CE96" t="str">
        <f>IF(AND(CQ96=""),"",IF(CQ96=0,"",1+(MAX(CE$60:CE95))))</f>
        <v/>
      </c>
      <c r="CF96" s="72">
        <v>37</v>
      </c>
      <c r="CG96" s="130">
        <f t="shared" si="58"/>
        <v>0</v>
      </c>
      <c r="CH96" s="134">
        <f t="shared" si="59"/>
        <v>0</v>
      </c>
      <c r="CI96" s="134">
        <f t="shared" si="60"/>
        <v>0</v>
      </c>
      <c r="CJ96" s="134">
        <f t="shared" si="61"/>
        <v>0</v>
      </c>
      <c r="CK96" s="134">
        <f t="shared" si="62"/>
        <v>0</v>
      </c>
      <c r="CL96" s="134">
        <f t="shared" si="63"/>
        <v>0</v>
      </c>
      <c r="CM96" s="134">
        <f t="shared" si="64"/>
        <v>0</v>
      </c>
      <c r="CN96" s="134">
        <f t="shared" si="65"/>
        <v>0</v>
      </c>
      <c r="CO96" s="134">
        <f t="shared" si="66"/>
        <v>0</v>
      </c>
      <c r="CP96" s="134">
        <f t="shared" si="67"/>
        <v>0</v>
      </c>
      <c r="CQ96" s="134" t="str">
        <f t="shared" si="91"/>
        <v/>
      </c>
      <c r="CR96" t="str">
        <f>IF(AND(DD96=""),"",IF(DD96=0,"",1+(MAX(CR$60:CR95))))</f>
        <v/>
      </c>
      <c r="CS96" s="72">
        <v>37</v>
      </c>
      <c r="CT96" s="130">
        <f t="shared" si="68"/>
        <v>0</v>
      </c>
      <c r="CU96" s="134">
        <f t="shared" si="69"/>
        <v>0</v>
      </c>
      <c r="CV96" s="134">
        <f t="shared" si="70"/>
        <v>0</v>
      </c>
      <c r="CW96" s="134">
        <f t="shared" si="71"/>
        <v>0</v>
      </c>
      <c r="CX96" s="134">
        <f t="shared" si="72"/>
        <v>0</v>
      </c>
      <c r="CY96" s="134">
        <f t="shared" si="73"/>
        <v>0</v>
      </c>
      <c r="CZ96" s="134">
        <f t="shared" si="74"/>
        <v>0</v>
      </c>
      <c r="DA96" s="134">
        <f t="shared" si="75"/>
        <v>0</v>
      </c>
      <c r="DB96" s="134">
        <f t="shared" si="76"/>
        <v>0</v>
      </c>
      <c r="DC96" s="134">
        <f t="shared" si="77"/>
        <v>0</v>
      </c>
      <c r="DD96" s="134" t="str">
        <f t="shared" si="92"/>
        <v/>
      </c>
    </row>
    <row r="97" spans="1:108" ht="18.75">
      <c r="A97" s="13">
        <v>38</v>
      </c>
      <c r="B97" s="212"/>
      <c r="C97" s="215"/>
      <c r="D97" s="207"/>
      <c r="E97" s="208"/>
      <c r="F97" s="208"/>
      <c r="G97" s="209"/>
      <c r="H97" s="208"/>
      <c r="I97" s="208"/>
      <c r="J97" s="208"/>
      <c r="K97" s="211"/>
      <c r="L97" s="371"/>
      <c r="M97" s="29"/>
      <c r="N97" s="29"/>
      <c r="O97" s="29"/>
      <c r="AC97" t="str">
        <f t="shared" si="24"/>
        <v/>
      </c>
      <c r="AD97">
        <f t="shared" si="25"/>
        <v>1</v>
      </c>
      <c r="AE97" t="str">
        <f>IF(AND(AQ97=""),"",IF(AQ97=0,"",1+(MAX(AE$60:AE96))))</f>
        <v/>
      </c>
      <c r="AF97" s="72">
        <v>38</v>
      </c>
      <c r="AG97" s="130">
        <f t="shared" si="26"/>
        <v>0</v>
      </c>
      <c r="AH97" s="134">
        <f t="shared" si="27"/>
        <v>0</v>
      </c>
      <c r="AI97" s="134">
        <f t="shared" si="28"/>
        <v>0</v>
      </c>
      <c r="AJ97" s="134">
        <f t="shared" si="29"/>
        <v>0</v>
      </c>
      <c r="AK97" s="134">
        <f t="shared" si="30"/>
        <v>0</v>
      </c>
      <c r="AL97" s="134">
        <f t="shared" si="31"/>
        <v>0</v>
      </c>
      <c r="AM97" s="134">
        <f t="shared" si="32"/>
        <v>0</v>
      </c>
      <c r="AN97" s="134">
        <f t="shared" si="33"/>
        <v>0</v>
      </c>
      <c r="AO97" s="134">
        <f t="shared" si="34"/>
        <v>0</v>
      </c>
      <c r="AP97" s="134">
        <f t="shared" si="35"/>
        <v>0</v>
      </c>
      <c r="AQ97" s="134" t="str">
        <f t="shared" si="87"/>
        <v/>
      </c>
      <c r="AR97" t="str">
        <f>IF(AND(BD97=""),"",IF(BD97=0,"",1+(MAX(AR$60:AR96))))</f>
        <v/>
      </c>
      <c r="AS97" s="133">
        <v>38</v>
      </c>
      <c r="AT97" s="130">
        <f t="shared" si="78"/>
        <v>0</v>
      </c>
      <c r="AU97" s="131">
        <f t="shared" si="79"/>
        <v>0</v>
      </c>
      <c r="AV97" s="131">
        <f t="shared" si="80"/>
        <v>0</v>
      </c>
      <c r="AW97" s="131">
        <f t="shared" si="81"/>
        <v>0</v>
      </c>
      <c r="AX97" s="131">
        <f t="shared" si="82"/>
        <v>0</v>
      </c>
      <c r="AY97" s="131">
        <f t="shared" si="83"/>
        <v>0</v>
      </c>
      <c r="AZ97" s="131">
        <f t="shared" si="84"/>
        <v>0</v>
      </c>
      <c r="BA97" s="131">
        <f t="shared" si="85"/>
        <v>0</v>
      </c>
      <c r="BB97" s="131">
        <f t="shared" si="86"/>
        <v>0</v>
      </c>
      <c r="BC97" s="131">
        <f t="shared" si="37"/>
        <v>0</v>
      </c>
      <c r="BD97" s="134" t="str">
        <f t="shared" si="88"/>
        <v/>
      </c>
      <c r="BE97" t="str">
        <f>IF(AND(BQ97=""),"",IF(BQ97=0,"",1+(MAX(BE$60:BE96))))</f>
        <v/>
      </c>
      <c r="BF97" s="72">
        <v>38</v>
      </c>
      <c r="BG97" s="130">
        <f t="shared" si="93"/>
        <v>0</v>
      </c>
      <c r="BH97" s="134">
        <f t="shared" si="94"/>
        <v>0</v>
      </c>
      <c r="BI97" s="134">
        <f t="shared" si="95"/>
        <v>0</v>
      </c>
      <c r="BJ97" s="134">
        <f t="shared" si="96"/>
        <v>0</v>
      </c>
      <c r="BK97" s="134">
        <f t="shared" si="97"/>
        <v>0</v>
      </c>
      <c r="BL97" s="134">
        <f t="shared" si="98"/>
        <v>0</v>
      </c>
      <c r="BM97" s="134">
        <f t="shared" si="99"/>
        <v>0</v>
      </c>
      <c r="BN97" s="134">
        <f t="shared" si="100"/>
        <v>0</v>
      </c>
      <c r="BO97" s="134">
        <f t="shared" si="101"/>
        <v>0</v>
      </c>
      <c r="BP97" s="134">
        <f t="shared" si="47"/>
        <v>0</v>
      </c>
      <c r="BQ97" s="134" t="str">
        <f t="shared" si="89"/>
        <v/>
      </c>
      <c r="BR97" t="str">
        <f>IF(AND(CD97=""),"",IF(CD97=0,"",1+(MAX(BR$60:BR96))))</f>
        <v/>
      </c>
      <c r="BS97" s="133">
        <v>38</v>
      </c>
      <c r="BT97" s="130">
        <f t="shared" si="102"/>
        <v>0</v>
      </c>
      <c r="BU97" s="134">
        <f t="shared" si="103"/>
        <v>0</v>
      </c>
      <c r="BV97" s="134">
        <f t="shared" si="104"/>
        <v>0</v>
      </c>
      <c r="BW97" s="134">
        <f t="shared" si="105"/>
        <v>0</v>
      </c>
      <c r="BX97" s="134">
        <f t="shared" si="106"/>
        <v>0</v>
      </c>
      <c r="BY97" s="134">
        <f t="shared" si="107"/>
        <v>0</v>
      </c>
      <c r="BZ97" s="134">
        <f t="shared" si="108"/>
        <v>0</v>
      </c>
      <c r="CA97" s="134">
        <f t="shared" si="109"/>
        <v>0</v>
      </c>
      <c r="CB97" s="134">
        <f t="shared" si="110"/>
        <v>0</v>
      </c>
      <c r="CC97" s="134">
        <f t="shared" si="57"/>
        <v>0</v>
      </c>
      <c r="CD97" s="134" t="str">
        <f t="shared" si="90"/>
        <v/>
      </c>
      <c r="CE97" t="str">
        <f>IF(AND(CQ97=""),"",IF(CQ97=0,"",1+(MAX(CE$60:CE96))))</f>
        <v/>
      </c>
      <c r="CF97" s="72">
        <v>38</v>
      </c>
      <c r="CG97" s="130">
        <f t="shared" si="58"/>
        <v>0</v>
      </c>
      <c r="CH97" s="134">
        <f t="shared" si="59"/>
        <v>0</v>
      </c>
      <c r="CI97" s="134">
        <f t="shared" si="60"/>
        <v>0</v>
      </c>
      <c r="CJ97" s="134">
        <f t="shared" si="61"/>
        <v>0</v>
      </c>
      <c r="CK97" s="134">
        <f t="shared" si="62"/>
        <v>0</v>
      </c>
      <c r="CL97" s="134">
        <f t="shared" si="63"/>
        <v>0</v>
      </c>
      <c r="CM97" s="134">
        <f t="shared" si="64"/>
        <v>0</v>
      </c>
      <c r="CN97" s="134">
        <f t="shared" si="65"/>
        <v>0</v>
      </c>
      <c r="CO97" s="134">
        <f t="shared" si="66"/>
        <v>0</v>
      </c>
      <c r="CP97" s="134">
        <f t="shared" si="67"/>
        <v>0</v>
      </c>
      <c r="CQ97" s="134" t="str">
        <f t="shared" si="91"/>
        <v/>
      </c>
      <c r="CR97" t="str">
        <f>IF(AND(DD97=""),"",IF(DD97=0,"",1+(MAX(CR$60:CR96))))</f>
        <v/>
      </c>
      <c r="CS97" s="133">
        <v>38</v>
      </c>
      <c r="CT97" s="130">
        <f t="shared" si="68"/>
        <v>0</v>
      </c>
      <c r="CU97" s="134">
        <f t="shared" si="69"/>
        <v>0</v>
      </c>
      <c r="CV97" s="134">
        <f t="shared" si="70"/>
        <v>0</v>
      </c>
      <c r="CW97" s="134">
        <f t="shared" si="71"/>
        <v>0</v>
      </c>
      <c r="CX97" s="134">
        <f t="shared" si="72"/>
        <v>0</v>
      </c>
      <c r="CY97" s="134">
        <f t="shared" si="73"/>
        <v>0</v>
      </c>
      <c r="CZ97" s="134">
        <f t="shared" si="74"/>
        <v>0</v>
      </c>
      <c r="DA97" s="134">
        <f t="shared" si="75"/>
        <v>0</v>
      </c>
      <c r="DB97" s="134">
        <f t="shared" si="76"/>
        <v>0</v>
      </c>
      <c r="DC97" s="134">
        <f t="shared" si="77"/>
        <v>0</v>
      </c>
      <c r="DD97" s="134" t="str">
        <f t="shared" si="92"/>
        <v/>
      </c>
    </row>
    <row r="98" spans="1:108" ht="18.75">
      <c r="A98" s="13">
        <v>39</v>
      </c>
      <c r="B98" s="212"/>
      <c r="C98" s="215"/>
      <c r="D98" s="207"/>
      <c r="E98" s="208"/>
      <c r="F98" s="208"/>
      <c r="G98" s="209"/>
      <c r="H98" s="208"/>
      <c r="I98" s="208"/>
      <c r="J98" s="208"/>
      <c r="K98" s="211"/>
      <c r="L98" s="371"/>
      <c r="M98" s="29"/>
      <c r="N98" s="29"/>
      <c r="O98" s="29"/>
      <c r="AC98" t="str">
        <f t="shared" si="24"/>
        <v/>
      </c>
      <c r="AD98">
        <f t="shared" si="25"/>
        <v>1</v>
      </c>
      <c r="AE98" t="str">
        <f>IF(AND(AQ98=""),"",IF(AQ98=0,"",1+(MAX(AE$60:AE97))))</f>
        <v/>
      </c>
      <c r="AF98" s="72">
        <v>39</v>
      </c>
      <c r="AG98" s="130">
        <f t="shared" si="26"/>
        <v>0</v>
      </c>
      <c r="AH98" s="134">
        <f t="shared" si="27"/>
        <v>0</v>
      </c>
      <c r="AI98" s="134">
        <f t="shared" si="28"/>
        <v>0</v>
      </c>
      <c r="AJ98" s="134">
        <f t="shared" si="29"/>
        <v>0</v>
      </c>
      <c r="AK98" s="134">
        <f t="shared" si="30"/>
        <v>0</v>
      </c>
      <c r="AL98" s="134">
        <f t="shared" si="31"/>
        <v>0</v>
      </c>
      <c r="AM98" s="134">
        <f t="shared" si="32"/>
        <v>0</v>
      </c>
      <c r="AN98" s="134">
        <f t="shared" si="33"/>
        <v>0</v>
      </c>
      <c r="AO98" s="134">
        <f t="shared" si="34"/>
        <v>0</v>
      </c>
      <c r="AP98" s="134">
        <f t="shared" si="35"/>
        <v>0</v>
      </c>
      <c r="AQ98" s="134" t="str">
        <f t="shared" si="87"/>
        <v/>
      </c>
      <c r="AR98" t="str">
        <f>IF(AND(BD98=""),"",IF(BD98=0,"",1+(MAX(AR$60:AR97))))</f>
        <v/>
      </c>
      <c r="AS98" s="133">
        <v>39</v>
      </c>
      <c r="AT98" s="130">
        <f t="shared" si="78"/>
        <v>0</v>
      </c>
      <c r="AU98" s="131">
        <f t="shared" si="79"/>
        <v>0</v>
      </c>
      <c r="AV98" s="131">
        <f t="shared" si="80"/>
        <v>0</v>
      </c>
      <c r="AW98" s="131">
        <f t="shared" si="81"/>
        <v>0</v>
      </c>
      <c r="AX98" s="131">
        <f t="shared" si="82"/>
        <v>0</v>
      </c>
      <c r="AY98" s="131">
        <f t="shared" si="83"/>
        <v>0</v>
      </c>
      <c r="AZ98" s="131">
        <f t="shared" si="84"/>
        <v>0</v>
      </c>
      <c r="BA98" s="131">
        <f t="shared" si="85"/>
        <v>0</v>
      </c>
      <c r="BB98" s="131">
        <f t="shared" si="86"/>
        <v>0</v>
      </c>
      <c r="BC98" s="131">
        <f t="shared" si="37"/>
        <v>0</v>
      </c>
      <c r="BD98" s="134" t="str">
        <f t="shared" si="88"/>
        <v/>
      </c>
      <c r="BE98" t="str">
        <f>IF(AND(BQ98=""),"",IF(BQ98=0,"",1+(MAX(BE$60:BE97))))</f>
        <v/>
      </c>
      <c r="BF98" s="72">
        <v>39</v>
      </c>
      <c r="BG98" s="130">
        <f t="shared" si="93"/>
        <v>0</v>
      </c>
      <c r="BH98" s="134">
        <f t="shared" si="94"/>
        <v>0</v>
      </c>
      <c r="BI98" s="134">
        <f t="shared" si="95"/>
        <v>0</v>
      </c>
      <c r="BJ98" s="134">
        <f t="shared" si="96"/>
        <v>0</v>
      </c>
      <c r="BK98" s="134">
        <f t="shared" si="97"/>
        <v>0</v>
      </c>
      <c r="BL98" s="134">
        <f t="shared" si="98"/>
        <v>0</v>
      </c>
      <c r="BM98" s="134">
        <f t="shared" si="99"/>
        <v>0</v>
      </c>
      <c r="BN98" s="134">
        <f t="shared" si="100"/>
        <v>0</v>
      </c>
      <c r="BO98" s="134">
        <f t="shared" si="101"/>
        <v>0</v>
      </c>
      <c r="BP98" s="134">
        <f t="shared" si="47"/>
        <v>0</v>
      </c>
      <c r="BQ98" s="134" t="str">
        <f t="shared" si="89"/>
        <v/>
      </c>
      <c r="BR98" t="str">
        <f>IF(AND(CD98=""),"",IF(CD98=0,"",1+(MAX(BR$60:BR97))))</f>
        <v/>
      </c>
      <c r="BS98" s="133">
        <v>39</v>
      </c>
      <c r="BT98" s="130">
        <f t="shared" si="102"/>
        <v>0</v>
      </c>
      <c r="BU98" s="134">
        <f t="shared" si="103"/>
        <v>0</v>
      </c>
      <c r="BV98" s="134">
        <f t="shared" si="104"/>
        <v>0</v>
      </c>
      <c r="BW98" s="134">
        <f t="shared" si="105"/>
        <v>0</v>
      </c>
      <c r="BX98" s="134">
        <f t="shared" si="106"/>
        <v>0</v>
      </c>
      <c r="BY98" s="134">
        <f t="shared" si="107"/>
        <v>0</v>
      </c>
      <c r="BZ98" s="134">
        <f t="shared" si="108"/>
        <v>0</v>
      </c>
      <c r="CA98" s="134">
        <f t="shared" si="109"/>
        <v>0</v>
      </c>
      <c r="CB98" s="134">
        <f t="shared" si="110"/>
        <v>0</v>
      </c>
      <c r="CC98" s="134">
        <f t="shared" si="57"/>
        <v>0</v>
      </c>
      <c r="CD98" s="134" t="str">
        <f t="shared" si="90"/>
        <v/>
      </c>
      <c r="CE98" t="str">
        <f>IF(AND(CQ98=""),"",IF(CQ98=0,"",1+(MAX(CE$60:CE97))))</f>
        <v/>
      </c>
      <c r="CF98" s="72">
        <v>39</v>
      </c>
      <c r="CG98" s="130">
        <f t="shared" si="58"/>
        <v>0</v>
      </c>
      <c r="CH98" s="134">
        <f t="shared" si="59"/>
        <v>0</v>
      </c>
      <c r="CI98" s="134">
        <f t="shared" si="60"/>
        <v>0</v>
      </c>
      <c r="CJ98" s="134">
        <f t="shared" si="61"/>
        <v>0</v>
      </c>
      <c r="CK98" s="134">
        <f t="shared" si="62"/>
        <v>0</v>
      </c>
      <c r="CL98" s="134">
        <f t="shared" si="63"/>
        <v>0</v>
      </c>
      <c r="CM98" s="134">
        <f t="shared" si="64"/>
        <v>0</v>
      </c>
      <c r="CN98" s="134">
        <f t="shared" si="65"/>
        <v>0</v>
      </c>
      <c r="CO98" s="134">
        <f t="shared" si="66"/>
        <v>0</v>
      </c>
      <c r="CP98" s="134">
        <f t="shared" si="67"/>
        <v>0</v>
      </c>
      <c r="CQ98" s="134" t="str">
        <f t="shared" si="91"/>
        <v/>
      </c>
      <c r="CR98" t="str">
        <f>IF(AND(DD98=""),"",IF(DD98=0,"",1+(MAX(CR$60:CR97))))</f>
        <v/>
      </c>
      <c r="CS98" s="72">
        <v>39</v>
      </c>
      <c r="CT98" s="130">
        <f t="shared" si="68"/>
        <v>0</v>
      </c>
      <c r="CU98" s="134">
        <f t="shared" si="69"/>
        <v>0</v>
      </c>
      <c r="CV98" s="134">
        <f t="shared" si="70"/>
        <v>0</v>
      </c>
      <c r="CW98" s="134">
        <f t="shared" si="71"/>
        <v>0</v>
      </c>
      <c r="CX98" s="134">
        <f t="shared" si="72"/>
        <v>0</v>
      </c>
      <c r="CY98" s="134">
        <f t="shared" si="73"/>
        <v>0</v>
      </c>
      <c r="CZ98" s="134">
        <f t="shared" si="74"/>
        <v>0</v>
      </c>
      <c r="DA98" s="134">
        <f t="shared" si="75"/>
        <v>0</v>
      </c>
      <c r="DB98" s="134">
        <f t="shared" si="76"/>
        <v>0</v>
      </c>
      <c r="DC98" s="134">
        <f t="shared" si="77"/>
        <v>0</v>
      </c>
      <c r="DD98" s="134" t="str">
        <f t="shared" si="92"/>
        <v/>
      </c>
    </row>
    <row r="99" spans="1:108" ht="18.75">
      <c r="A99" s="13">
        <v>40</v>
      </c>
      <c r="B99" s="212"/>
      <c r="C99" s="215"/>
      <c r="D99" s="207"/>
      <c r="E99" s="208"/>
      <c r="F99" s="208"/>
      <c r="G99" s="209"/>
      <c r="H99" s="208"/>
      <c r="I99" s="208"/>
      <c r="J99" s="208"/>
      <c r="K99" s="211"/>
      <c r="L99" s="371"/>
      <c r="M99" s="29"/>
      <c r="N99" s="29"/>
      <c r="O99" s="29"/>
      <c r="AC99" t="str">
        <f t="shared" si="24"/>
        <v/>
      </c>
      <c r="AD99">
        <f t="shared" si="25"/>
        <v>1</v>
      </c>
      <c r="AE99" t="str">
        <f>IF(AND(AQ99=""),"",IF(AQ99=0,"",1+(MAX(AE$60:AE98))))</f>
        <v/>
      </c>
      <c r="AF99" s="72">
        <v>40</v>
      </c>
      <c r="AG99" s="130">
        <f t="shared" si="26"/>
        <v>0</v>
      </c>
      <c r="AH99" s="134">
        <f t="shared" si="27"/>
        <v>0</v>
      </c>
      <c r="AI99" s="134">
        <f t="shared" si="28"/>
        <v>0</v>
      </c>
      <c r="AJ99" s="134">
        <f t="shared" si="29"/>
        <v>0</v>
      </c>
      <c r="AK99" s="134">
        <f t="shared" si="30"/>
        <v>0</v>
      </c>
      <c r="AL99" s="134">
        <f t="shared" si="31"/>
        <v>0</v>
      </c>
      <c r="AM99" s="134">
        <f t="shared" si="32"/>
        <v>0</v>
      </c>
      <c r="AN99" s="134">
        <f t="shared" si="33"/>
        <v>0</v>
      </c>
      <c r="AO99" s="134">
        <f t="shared" si="34"/>
        <v>0</v>
      </c>
      <c r="AP99" s="134">
        <f t="shared" si="35"/>
        <v>0</v>
      </c>
      <c r="AQ99" s="134" t="str">
        <f t="shared" si="87"/>
        <v/>
      </c>
      <c r="AR99" t="str">
        <f>IF(AND(BD99=""),"",IF(BD99=0,"",1+(MAX(AR$60:AR98))))</f>
        <v/>
      </c>
      <c r="AS99" s="133">
        <v>40</v>
      </c>
      <c r="AT99" s="130">
        <f t="shared" si="78"/>
        <v>0</v>
      </c>
      <c r="AU99" s="131">
        <f t="shared" si="79"/>
        <v>0</v>
      </c>
      <c r="AV99" s="131">
        <f t="shared" si="80"/>
        <v>0</v>
      </c>
      <c r="AW99" s="131">
        <f t="shared" si="81"/>
        <v>0</v>
      </c>
      <c r="AX99" s="131">
        <f t="shared" si="82"/>
        <v>0</v>
      </c>
      <c r="AY99" s="131">
        <f t="shared" si="83"/>
        <v>0</v>
      </c>
      <c r="AZ99" s="131">
        <f t="shared" si="84"/>
        <v>0</v>
      </c>
      <c r="BA99" s="131">
        <f t="shared" si="85"/>
        <v>0</v>
      </c>
      <c r="BB99" s="131">
        <f t="shared" si="86"/>
        <v>0</v>
      </c>
      <c r="BC99" s="131">
        <f t="shared" si="37"/>
        <v>0</v>
      </c>
      <c r="BD99" s="134" t="str">
        <f t="shared" si="88"/>
        <v/>
      </c>
      <c r="BE99" t="str">
        <f>IF(AND(BQ99=""),"",IF(BQ99=0,"",1+(MAX(BE$60:BE98))))</f>
        <v/>
      </c>
      <c r="BF99" s="72">
        <v>40</v>
      </c>
      <c r="BG99" s="130">
        <f t="shared" si="93"/>
        <v>0</v>
      </c>
      <c r="BH99" s="134">
        <f t="shared" si="94"/>
        <v>0</v>
      </c>
      <c r="BI99" s="134">
        <f t="shared" si="95"/>
        <v>0</v>
      </c>
      <c r="BJ99" s="134">
        <f t="shared" si="96"/>
        <v>0</v>
      </c>
      <c r="BK99" s="134">
        <f t="shared" si="97"/>
        <v>0</v>
      </c>
      <c r="BL99" s="134">
        <f t="shared" si="98"/>
        <v>0</v>
      </c>
      <c r="BM99" s="134">
        <f t="shared" si="99"/>
        <v>0</v>
      </c>
      <c r="BN99" s="134">
        <f t="shared" si="100"/>
        <v>0</v>
      </c>
      <c r="BO99" s="134">
        <f t="shared" si="101"/>
        <v>0</v>
      </c>
      <c r="BP99" s="134">
        <f t="shared" si="47"/>
        <v>0</v>
      </c>
      <c r="BQ99" s="134" t="str">
        <f t="shared" si="89"/>
        <v/>
      </c>
      <c r="BR99" t="str">
        <f>IF(AND(CD99=""),"",IF(CD99=0,"",1+(MAX(BR$60:BR98))))</f>
        <v/>
      </c>
      <c r="BS99" s="133">
        <v>40</v>
      </c>
      <c r="BT99" s="130">
        <f t="shared" si="102"/>
        <v>0</v>
      </c>
      <c r="BU99" s="134">
        <f t="shared" si="103"/>
        <v>0</v>
      </c>
      <c r="BV99" s="134">
        <f t="shared" si="104"/>
        <v>0</v>
      </c>
      <c r="BW99" s="134">
        <f t="shared" si="105"/>
        <v>0</v>
      </c>
      <c r="BX99" s="134">
        <f t="shared" si="106"/>
        <v>0</v>
      </c>
      <c r="BY99" s="134">
        <f t="shared" si="107"/>
        <v>0</v>
      </c>
      <c r="BZ99" s="134">
        <f t="shared" si="108"/>
        <v>0</v>
      </c>
      <c r="CA99" s="134">
        <f t="shared" si="109"/>
        <v>0</v>
      </c>
      <c r="CB99" s="134">
        <f t="shared" si="110"/>
        <v>0</v>
      </c>
      <c r="CC99" s="134">
        <f t="shared" si="57"/>
        <v>0</v>
      </c>
      <c r="CD99" s="134" t="str">
        <f t="shared" si="90"/>
        <v/>
      </c>
      <c r="CE99" t="str">
        <f>IF(AND(CQ99=""),"",IF(CQ99=0,"",1+(MAX(CE$60:CE98))))</f>
        <v/>
      </c>
      <c r="CF99" s="72">
        <v>40</v>
      </c>
      <c r="CG99" s="130">
        <f t="shared" si="58"/>
        <v>0</v>
      </c>
      <c r="CH99" s="134">
        <f t="shared" si="59"/>
        <v>0</v>
      </c>
      <c r="CI99" s="134">
        <f t="shared" si="60"/>
        <v>0</v>
      </c>
      <c r="CJ99" s="134">
        <f t="shared" si="61"/>
        <v>0</v>
      </c>
      <c r="CK99" s="134">
        <f t="shared" si="62"/>
        <v>0</v>
      </c>
      <c r="CL99" s="134">
        <f t="shared" si="63"/>
        <v>0</v>
      </c>
      <c r="CM99" s="134">
        <f t="shared" si="64"/>
        <v>0</v>
      </c>
      <c r="CN99" s="134">
        <f t="shared" si="65"/>
        <v>0</v>
      </c>
      <c r="CO99" s="134">
        <f t="shared" si="66"/>
        <v>0</v>
      </c>
      <c r="CP99" s="134">
        <f t="shared" si="67"/>
        <v>0</v>
      </c>
      <c r="CQ99" s="134" t="str">
        <f t="shared" si="91"/>
        <v/>
      </c>
      <c r="CR99" t="str">
        <f>IF(AND(DD99=""),"",IF(DD99=0,"",1+(MAX(CR$60:CR98))))</f>
        <v/>
      </c>
      <c r="CS99" s="133">
        <v>40</v>
      </c>
      <c r="CT99" s="130">
        <f t="shared" si="68"/>
        <v>0</v>
      </c>
      <c r="CU99" s="134">
        <f t="shared" si="69"/>
        <v>0</v>
      </c>
      <c r="CV99" s="134">
        <f t="shared" si="70"/>
        <v>0</v>
      </c>
      <c r="CW99" s="134">
        <f t="shared" si="71"/>
        <v>0</v>
      </c>
      <c r="CX99" s="134">
        <f t="shared" si="72"/>
        <v>0</v>
      </c>
      <c r="CY99" s="134">
        <f t="shared" si="73"/>
        <v>0</v>
      </c>
      <c r="CZ99" s="134">
        <f t="shared" si="74"/>
        <v>0</v>
      </c>
      <c r="DA99" s="134">
        <f t="shared" si="75"/>
        <v>0</v>
      </c>
      <c r="DB99" s="134">
        <f t="shared" si="76"/>
        <v>0</v>
      </c>
      <c r="DC99" s="134">
        <f t="shared" si="77"/>
        <v>0</v>
      </c>
      <c r="DD99" s="134" t="str">
        <f t="shared" si="92"/>
        <v/>
      </c>
    </row>
    <row r="100" spans="1:108" ht="18.75">
      <c r="A100" s="13">
        <v>41</v>
      </c>
      <c r="B100" s="212"/>
      <c r="C100" s="215"/>
      <c r="D100" s="207"/>
      <c r="E100" s="208"/>
      <c r="F100" s="208"/>
      <c r="G100" s="209"/>
      <c r="H100" s="208"/>
      <c r="I100" s="208"/>
      <c r="J100" s="208"/>
      <c r="K100" s="211"/>
      <c r="L100" s="371"/>
      <c r="M100" s="29"/>
      <c r="N100" s="29"/>
      <c r="O100" s="29"/>
      <c r="AC100" t="str">
        <f t="shared" si="24"/>
        <v/>
      </c>
      <c r="AD100">
        <f t="shared" si="25"/>
        <v>1</v>
      </c>
      <c r="AE100" t="str">
        <f>IF(AND(AQ100=""),"",IF(AQ100=0,"",1+(MAX(AE$60:AE99))))</f>
        <v/>
      </c>
      <c r="AF100" s="72">
        <v>41</v>
      </c>
      <c r="AG100" s="130">
        <f t="shared" si="26"/>
        <v>0</v>
      </c>
      <c r="AH100" s="134">
        <f t="shared" si="27"/>
        <v>0</v>
      </c>
      <c r="AI100" s="134">
        <f t="shared" si="28"/>
        <v>0</v>
      </c>
      <c r="AJ100" s="134">
        <f t="shared" si="29"/>
        <v>0</v>
      </c>
      <c r="AK100" s="134">
        <f t="shared" si="30"/>
        <v>0</v>
      </c>
      <c r="AL100" s="134">
        <f t="shared" si="31"/>
        <v>0</v>
      </c>
      <c r="AM100" s="134">
        <f t="shared" si="32"/>
        <v>0</v>
      </c>
      <c r="AN100" s="134">
        <f t="shared" si="33"/>
        <v>0</v>
      </c>
      <c r="AO100" s="134">
        <f t="shared" si="34"/>
        <v>0</v>
      </c>
      <c r="AP100" s="134">
        <f t="shared" si="35"/>
        <v>0</v>
      </c>
      <c r="AQ100" s="134" t="str">
        <f t="shared" si="87"/>
        <v/>
      </c>
      <c r="AR100" t="str">
        <f>IF(AND(BD100=""),"",IF(BD100=0,"",1+(MAX(AR$60:AR99))))</f>
        <v/>
      </c>
      <c r="AS100" s="133">
        <v>41</v>
      </c>
      <c r="AT100" s="130">
        <f t="shared" si="78"/>
        <v>0</v>
      </c>
      <c r="AU100" s="131">
        <f t="shared" si="79"/>
        <v>0</v>
      </c>
      <c r="AV100" s="131">
        <f t="shared" si="80"/>
        <v>0</v>
      </c>
      <c r="AW100" s="131">
        <f t="shared" si="81"/>
        <v>0</v>
      </c>
      <c r="AX100" s="131">
        <f t="shared" si="82"/>
        <v>0</v>
      </c>
      <c r="AY100" s="131">
        <f t="shared" si="83"/>
        <v>0</v>
      </c>
      <c r="AZ100" s="131">
        <f t="shared" si="84"/>
        <v>0</v>
      </c>
      <c r="BA100" s="131">
        <f t="shared" si="85"/>
        <v>0</v>
      </c>
      <c r="BB100" s="131">
        <f t="shared" si="86"/>
        <v>0</v>
      </c>
      <c r="BC100" s="131">
        <f t="shared" si="37"/>
        <v>0</v>
      </c>
      <c r="BD100" s="134" t="str">
        <f t="shared" si="88"/>
        <v/>
      </c>
      <c r="BE100" t="str">
        <f>IF(AND(BQ100=""),"",IF(BQ100=0,"",1+(MAX(BE$60:BE99))))</f>
        <v/>
      </c>
      <c r="BF100" s="72">
        <v>41</v>
      </c>
      <c r="BG100" s="130">
        <f t="shared" si="93"/>
        <v>0</v>
      </c>
      <c r="BH100" s="134">
        <f t="shared" si="94"/>
        <v>0</v>
      </c>
      <c r="BI100" s="134">
        <f t="shared" si="95"/>
        <v>0</v>
      </c>
      <c r="BJ100" s="134">
        <f t="shared" si="96"/>
        <v>0</v>
      </c>
      <c r="BK100" s="134">
        <f t="shared" si="97"/>
        <v>0</v>
      </c>
      <c r="BL100" s="134">
        <f t="shared" si="98"/>
        <v>0</v>
      </c>
      <c r="BM100" s="134">
        <f t="shared" si="99"/>
        <v>0</v>
      </c>
      <c r="BN100" s="134">
        <f t="shared" si="100"/>
        <v>0</v>
      </c>
      <c r="BO100" s="134">
        <f t="shared" si="101"/>
        <v>0</v>
      </c>
      <c r="BP100" s="134">
        <f t="shared" si="47"/>
        <v>0</v>
      </c>
      <c r="BQ100" s="134" t="str">
        <f t="shared" si="89"/>
        <v/>
      </c>
      <c r="BR100" t="str">
        <f>IF(AND(CD100=""),"",IF(CD100=0,"",1+(MAX(BR$60:BR99))))</f>
        <v/>
      </c>
      <c r="BS100" s="133">
        <v>41</v>
      </c>
      <c r="BT100" s="130">
        <f t="shared" si="102"/>
        <v>0</v>
      </c>
      <c r="BU100" s="134">
        <f t="shared" si="103"/>
        <v>0</v>
      </c>
      <c r="BV100" s="134">
        <f t="shared" si="104"/>
        <v>0</v>
      </c>
      <c r="BW100" s="134">
        <f t="shared" si="105"/>
        <v>0</v>
      </c>
      <c r="BX100" s="134">
        <f t="shared" si="106"/>
        <v>0</v>
      </c>
      <c r="BY100" s="134">
        <f t="shared" si="107"/>
        <v>0</v>
      </c>
      <c r="BZ100" s="134">
        <f t="shared" si="108"/>
        <v>0</v>
      </c>
      <c r="CA100" s="134">
        <f t="shared" si="109"/>
        <v>0</v>
      </c>
      <c r="CB100" s="134">
        <f t="shared" si="110"/>
        <v>0</v>
      </c>
      <c r="CC100" s="134">
        <f t="shared" si="57"/>
        <v>0</v>
      </c>
      <c r="CD100" s="134" t="str">
        <f t="shared" si="90"/>
        <v/>
      </c>
      <c r="CE100" t="str">
        <f>IF(AND(CQ100=""),"",IF(CQ100=0,"",1+(MAX(CE$60:CE99))))</f>
        <v/>
      </c>
      <c r="CF100" s="72">
        <v>41</v>
      </c>
      <c r="CG100" s="130">
        <f t="shared" si="58"/>
        <v>0</v>
      </c>
      <c r="CH100" s="134">
        <f t="shared" si="59"/>
        <v>0</v>
      </c>
      <c r="CI100" s="134">
        <f t="shared" si="60"/>
        <v>0</v>
      </c>
      <c r="CJ100" s="134">
        <f t="shared" si="61"/>
        <v>0</v>
      </c>
      <c r="CK100" s="134">
        <f t="shared" si="62"/>
        <v>0</v>
      </c>
      <c r="CL100" s="134">
        <f t="shared" si="63"/>
        <v>0</v>
      </c>
      <c r="CM100" s="134">
        <f t="shared" si="64"/>
        <v>0</v>
      </c>
      <c r="CN100" s="134">
        <f t="shared" si="65"/>
        <v>0</v>
      </c>
      <c r="CO100" s="134">
        <f t="shared" si="66"/>
        <v>0</v>
      </c>
      <c r="CP100" s="134">
        <f t="shared" si="67"/>
        <v>0</v>
      </c>
      <c r="CQ100" s="134" t="str">
        <f t="shared" si="91"/>
        <v/>
      </c>
      <c r="CR100" t="str">
        <f>IF(AND(DD100=""),"",IF(DD100=0,"",1+(MAX(CR$60:CR99))))</f>
        <v/>
      </c>
      <c r="CS100" s="72">
        <v>41</v>
      </c>
      <c r="CT100" s="130">
        <f t="shared" si="68"/>
        <v>0</v>
      </c>
      <c r="CU100" s="134">
        <f t="shared" si="69"/>
        <v>0</v>
      </c>
      <c r="CV100" s="134">
        <f t="shared" si="70"/>
        <v>0</v>
      </c>
      <c r="CW100" s="134">
        <f t="shared" si="71"/>
        <v>0</v>
      </c>
      <c r="CX100" s="134">
        <f t="shared" si="72"/>
        <v>0</v>
      </c>
      <c r="CY100" s="134">
        <f t="shared" si="73"/>
        <v>0</v>
      </c>
      <c r="CZ100" s="134">
        <f t="shared" si="74"/>
        <v>0</v>
      </c>
      <c r="DA100" s="134">
        <f t="shared" si="75"/>
        <v>0</v>
      </c>
      <c r="DB100" s="134">
        <f t="shared" si="76"/>
        <v>0</v>
      </c>
      <c r="DC100" s="134">
        <f t="shared" si="77"/>
        <v>0</v>
      </c>
      <c r="DD100" s="134" t="str">
        <f t="shared" si="92"/>
        <v/>
      </c>
    </row>
    <row r="101" spans="1:108" ht="18.75">
      <c r="A101" s="13">
        <v>42</v>
      </c>
      <c r="B101" s="212"/>
      <c r="C101" s="215"/>
      <c r="D101" s="207"/>
      <c r="E101" s="208"/>
      <c r="F101" s="208"/>
      <c r="G101" s="209"/>
      <c r="H101" s="208"/>
      <c r="I101" s="208"/>
      <c r="J101" s="208"/>
      <c r="K101" s="211"/>
      <c r="L101" s="371"/>
      <c r="M101" s="29"/>
      <c r="N101" s="29"/>
      <c r="O101" s="29"/>
      <c r="AC101" t="str">
        <f t="shared" si="24"/>
        <v/>
      </c>
      <c r="AD101">
        <f t="shared" si="25"/>
        <v>1</v>
      </c>
      <c r="AE101" t="str">
        <f>IF(AND(AQ101=""),"",IF(AQ101=0,"",1+(MAX(AE$60:AE100))))</f>
        <v/>
      </c>
      <c r="AF101" s="72">
        <v>42</v>
      </c>
      <c r="AG101" s="130">
        <f t="shared" si="26"/>
        <v>0</v>
      </c>
      <c r="AH101" s="134">
        <f t="shared" si="27"/>
        <v>0</v>
      </c>
      <c r="AI101" s="134">
        <f t="shared" si="28"/>
        <v>0</v>
      </c>
      <c r="AJ101" s="134">
        <f t="shared" si="29"/>
        <v>0</v>
      </c>
      <c r="AK101" s="134">
        <f t="shared" si="30"/>
        <v>0</v>
      </c>
      <c r="AL101" s="134">
        <f t="shared" si="31"/>
        <v>0</v>
      </c>
      <c r="AM101" s="134">
        <f t="shared" si="32"/>
        <v>0</v>
      </c>
      <c r="AN101" s="134">
        <f t="shared" si="33"/>
        <v>0</v>
      </c>
      <c r="AO101" s="134">
        <f t="shared" si="34"/>
        <v>0</v>
      </c>
      <c r="AP101" s="134">
        <f t="shared" si="35"/>
        <v>0</v>
      </c>
      <c r="AQ101" s="134" t="str">
        <f t="shared" si="87"/>
        <v/>
      </c>
      <c r="AR101" t="str">
        <f>IF(AND(BD101=""),"",IF(BD101=0,"",1+(MAX(AR$60:AR100))))</f>
        <v/>
      </c>
      <c r="AS101" s="133">
        <v>42</v>
      </c>
      <c r="AT101" s="130">
        <f t="shared" si="78"/>
        <v>0</v>
      </c>
      <c r="AU101" s="131">
        <f t="shared" si="79"/>
        <v>0</v>
      </c>
      <c r="AV101" s="131">
        <f t="shared" si="80"/>
        <v>0</v>
      </c>
      <c r="AW101" s="131">
        <f t="shared" si="81"/>
        <v>0</v>
      </c>
      <c r="AX101" s="131">
        <f t="shared" si="82"/>
        <v>0</v>
      </c>
      <c r="AY101" s="131">
        <f t="shared" si="83"/>
        <v>0</v>
      </c>
      <c r="AZ101" s="131">
        <f t="shared" si="84"/>
        <v>0</v>
      </c>
      <c r="BA101" s="131">
        <f t="shared" si="85"/>
        <v>0</v>
      </c>
      <c r="BB101" s="131">
        <f t="shared" si="86"/>
        <v>0</v>
      </c>
      <c r="BC101" s="131">
        <f t="shared" si="37"/>
        <v>0</v>
      </c>
      <c r="BD101" s="134" t="str">
        <f t="shared" si="88"/>
        <v/>
      </c>
      <c r="BE101" t="str">
        <f>IF(AND(BQ101=""),"",IF(BQ101=0,"",1+(MAX(BE$60:BE100))))</f>
        <v/>
      </c>
      <c r="BF101" s="72">
        <v>42</v>
      </c>
      <c r="BG101" s="130">
        <f t="shared" si="93"/>
        <v>0</v>
      </c>
      <c r="BH101" s="134">
        <f t="shared" si="94"/>
        <v>0</v>
      </c>
      <c r="BI101" s="134">
        <f t="shared" si="95"/>
        <v>0</v>
      </c>
      <c r="BJ101" s="134">
        <f t="shared" si="96"/>
        <v>0</v>
      </c>
      <c r="BK101" s="134">
        <f t="shared" si="97"/>
        <v>0</v>
      </c>
      <c r="BL101" s="134">
        <f t="shared" si="98"/>
        <v>0</v>
      </c>
      <c r="BM101" s="134">
        <f t="shared" si="99"/>
        <v>0</v>
      </c>
      <c r="BN101" s="134">
        <f t="shared" si="100"/>
        <v>0</v>
      </c>
      <c r="BO101" s="134">
        <f t="shared" si="101"/>
        <v>0</v>
      </c>
      <c r="BP101" s="134">
        <f t="shared" si="47"/>
        <v>0</v>
      </c>
      <c r="BQ101" s="134" t="str">
        <f t="shared" si="89"/>
        <v/>
      </c>
      <c r="BR101" t="str">
        <f>IF(AND(CD101=""),"",IF(CD101=0,"",1+(MAX(BR$60:BR100))))</f>
        <v/>
      </c>
      <c r="BS101" s="133">
        <v>42</v>
      </c>
      <c r="BT101" s="130">
        <f t="shared" si="102"/>
        <v>0</v>
      </c>
      <c r="BU101" s="134">
        <f t="shared" si="103"/>
        <v>0</v>
      </c>
      <c r="BV101" s="134">
        <f t="shared" si="104"/>
        <v>0</v>
      </c>
      <c r="BW101" s="134">
        <f t="shared" si="105"/>
        <v>0</v>
      </c>
      <c r="BX101" s="134">
        <f t="shared" si="106"/>
        <v>0</v>
      </c>
      <c r="BY101" s="134">
        <f t="shared" si="107"/>
        <v>0</v>
      </c>
      <c r="BZ101" s="134">
        <f t="shared" si="108"/>
        <v>0</v>
      </c>
      <c r="CA101" s="134">
        <f t="shared" si="109"/>
        <v>0</v>
      </c>
      <c r="CB101" s="134">
        <f t="shared" si="110"/>
        <v>0</v>
      </c>
      <c r="CC101" s="134">
        <f t="shared" si="57"/>
        <v>0</v>
      </c>
      <c r="CD101" s="134" t="str">
        <f t="shared" si="90"/>
        <v/>
      </c>
      <c r="CE101" t="str">
        <f>IF(AND(CQ101=""),"",IF(CQ101=0,"",1+(MAX(CE$60:CE100))))</f>
        <v/>
      </c>
      <c r="CF101" s="72">
        <v>42</v>
      </c>
      <c r="CG101" s="130">
        <f t="shared" si="58"/>
        <v>0</v>
      </c>
      <c r="CH101" s="134">
        <f t="shared" si="59"/>
        <v>0</v>
      </c>
      <c r="CI101" s="134">
        <f t="shared" si="60"/>
        <v>0</v>
      </c>
      <c r="CJ101" s="134">
        <f t="shared" si="61"/>
        <v>0</v>
      </c>
      <c r="CK101" s="134">
        <f t="shared" si="62"/>
        <v>0</v>
      </c>
      <c r="CL101" s="134">
        <f t="shared" si="63"/>
        <v>0</v>
      </c>
      <c r="CM101" s="134">
        <f t="shared" si="64"/>
        <v>0</v>
      </c>
      <c r="CN101" s="134">
        <f t="shared" si="65"/>
        <v>0</v>
      </c>
      <c r="CO101" s="134">
        <f t="shared" si="66"/>
        <v>0</v>
      </c>
      <c r="CP101" s="134">
        <f t="shared" si="67"/>
        <v>0</v>
      </c>
      <c r="CQ101" s="134" t="str">
        <f t="shared" si="91"/>
        <v/>
      </c>
      <c r="CR101" t="str">
        <f>IF(AND(DD101=""),"",IF(DD101=0,"",1+(MAX(CR$60:CR100))))</f>
        <v/>
      </c>
      <c r="CS101" s="133">
        <v>42</v>
      </c>
      <c r="CT101" s="130">
        <f t="shared" si="68"/>
        <v>0</v>
      </c>
      <c r="CU101" s="134">
        <f t="shared" si="69"/>
        <v>0</v>
      </c>
      <c r="CV101" s="134">
        <f t="shared" si="70"/>
        <v>0</v>
      </c>
      <c r="CW101" s="134">
        <f t="shared" si="71"/>
        <v>0</v>
      </c>
      <c r="CX101" s="134">
        <f t="shared" si="72"/>
        <v>0</v>
      </c>
      <c r="CY101" s="134">
        <f t="shared" si="73"/>
        <v>0</v>
      </c>
      <c r="CZ101" s="134">
        <f t="shared" si="74"/>
        <v>0</v>
      </c>
      <c r="DA101" s="134">
        <f t="shared" si="75"/>
        <v>0</v>
      </c>
      <c r="DB101" s="134">
        <f t="shared" si="76"/>
        <v>0</v>
      </c>
      <c r="DC101" s="134">
        <f t="shared" si="77"/>
        <v>0</v>
      </c>
      <c r="DD101" s="134" t="str">
        <f t="shared" si="92"/>
        <v/>
      </c>
    </row>
    <row r="102" spans="1:108" ht="18.75">
      <c r="A102" s="13">
        <v>43</v>
      </c>
      <c r="B102" s="212"/>
      <c r="C102" s="215"/>
      <c r="D102" s="207"/>
      <c r="E102" s="208"/>
      <c r="F102" s="208"/>
      <c r="G102" s="209"/>
      <c r="H102" s="208"/>
      <c r="I102" s="208"/>
      <c r="J102" s="208"/>
      <c r="K102" s="211"/>
      <c r="L102" s="371"/>
      <c r="M102" s="29"/>
      <c r="N102" s="29"/>
      <c r="O102" s="29"/>
      <c r="AC102" t="str">
        <f t="shared" si="24"/>
        <v/>
      </c>
      <c r="AD102">
        <f t="shared" si="25"/>
        <v>1</v>
      </c>
      <c r="AE102" t="str">
        <f>IF(AND(AQ102=""),"",IF(AQ102=0,"",1+(MAX(AE$60:AE101))))</f>
        <v/>
      </c>
      <c r="AF102" s="72">
        <v>43</v>
      </c>
      <c r="AG102" s="130">
        <f t="shared" si="26"/>
        <v>0</v>
      </c>
      <c r="AH102" s="134">
        <f t="shared" si="27"/>
        <v>0</v>
      </c>
      <c r="AI102" s="134">
        <f t="shared" si="28"/>
        <v>0</v>
      </c>
      <c r="AJ102" s="134">
        <f t="shared" si="29"/>
        <v>0</v>
      </c>
      <c r="AK102" s="134">
        <f t="shared" si="30"/>
        <v>0</v>
      </c>
      <c r="AL102" s="134">
        <f t="shared" si="31"/>
        <v>0</v>
      </c>
      <c r="AM102" s="134">
        <f t="shared" si="32"/>
        <v>0</v>
      </c>
      <c r="AN102" s="134">
        <f t="shared" si="33"/>
        <v>0</v>
      </c>
      <c r="AO102" s="134">
        <f t="shared" si="34"/>
        <v>0</v>
      </c>
      <c r="AP102" s="134">
        <f t="shared" si="35"/>
        <v>0</v>
      </c>
      <c r="AQ102" s="134" t="str">
        <f t="shared" si="87"/>
        <v/>
      </c>
      <c r="AR102" t="str">
        <f>IF(AND(BD102=""),"",IF(BD102=0,"",1+(MAX(AR$60:AR101))))</f>
        <v/>
      </c>
      <c r="AS102" s="133">
        <v>43</v>
      </c>
      <c r="AT102" s="130">
        <f t="shared" si="78"/>
        <v>0</v>
      </c>
      <c r="AU102" s="131">
        <f t="shared" si="79"/>
        <v>0</v>
      </c>
      <c r="AV102" s="131">
        <f t="shared" si="80"/>
        <v>0</v>
      </c>
      <c r="AW102" s="131">
        <f t="shared" si="81"/>
        <v>0</v>
      </c>
      <c r="AX102" s="131">
        <f t="shared" si="82"/>
        <v>0</v>
      </c>
      <c r="AY102" s="131">
        <f t="shared" si="83"/>
        <v>0</v>
      </c>
      <c r="AZ102" s="131">
        <f t="shared" si="84"/>
        <v>0</v>
      </c>
      <c r="BA102" s="131">
        <f t="shared" si="85"/>
        <v>0</v>
      </c>
      <c r="BB102" s="131">
        <f t="shared" si="86"/>
        <v>0</v>
      </c>
      <c r="BC102" s="131">
        <f t="shared" si="37"/>
        <v>0</v>
      </c>
      <c r="BD102" s="134" t="str">
        <f t="shared" si="88"/>
        <v/>
      </c>
      <c r="BE102" t="str">
        <f>IF(AND(BQ102=""),"",IF(BQ102=0,"",1+(MAX(BE$60:BE101))))</f>
        <v/>
      </c>
      <c r="BF102" s="72">
        <v>43</v>
      </c>
      <c r="BG102" s="130">
        <f t="shared" si="93"/>
        <v>0</v>
      </c>
      <c r="BH102" s="134">
        <f t="shared" si="94"/>
        <v>0</v>
      </c>
      <c r="BI102" s="134">
        <f t="shared" si="95"/>
        <v>0</v>
      </c>
      <c r="BJ102" s="134">
        <f t="shared" si="96"/>
        <v>0</v>
      </c>
      <c r="BK102" s="134">
        <f t="shared" si="97"/>
        <v>0</v>
      </c>
      <c r="BL102" s="134">
        <f t="shared" si="98"/>
        <v>0</v>
      </c>
      <c r="BM102" s="134">
        <f t="shared" si="99"/>
        <v>0</v>
      </c>
      <c r="BN102" s="134">
        <f t="shared" si="100"/>
        <v>0</v>
      </c>
      <c r="BO102" s="134">
        <f t="shared" si="101"/>
        <v>0</v>
      </c>
      <c r="BP102" s="134">
        <f t="shared" si="47"/>
        <v>0</v>
      </c>
      <c r="BQ102" s="134" t="str">
        <f t="shared" si="89"/>
        <v/>
      </c>
      <c r="BR102" t="str">
        <f>IF(AND(CD102=""),"",IF(CD102=0,"",1+(MAX(BR$60:BR101))))</f>
        <v/>
      </c>
      <c r="BS102" s="133">
        <v>43</v>
      </c>
      <c r="BT102" s="130">
        <f t="shared" si="102"/>
        <v>0</v>
      </c>
      <c r="BU102" s="134">
        <f t="shared" si="103"/>
        <v>0</v>
      </c>
      <c r="BV102" s="134">
        <f t="shared" si="104"/>
        <v>0</v>
      </c>
      <c r="BW102" s="134">
        <f t="shared" si="105"/>
        <v>0</v>
      </c>
      <c r="BX102" s="134">
        <f t="shared" si="106"/>
        <v>0</v>
      </c>
      <c r="BY102" s="134">
        <f t="shared" si="107"/>
        <v>0</v>
      </c>
      <c r="BZ102" s="134">
        <f t="shared" si="108"/>
        <v>0</v>
      </c>
      <c r="CA102" s="134">
        <f t="shared" si="109"/>
        <v>0</v>
      </c>
      <c r="CB102" s="134">
        <f t="shared" si="110"/>
        <v>0</v>
      </c>
      <c r="CC102" s="134">
        <f t="shared" si="57"/>
        <v>0</v>
      </c>
      <c r="CD102" s="134" t="str">
        <f t="shared" si="90"/>
        <v/>
      </c>
      <c r="CE102" t="str">
        <f>IF(AND(CQ102=""),"",IF(CQ102=0,"",1+(MAX(CE$60:CE101))))</f>
        <v/>
      </c>
      <c r="CF102" s="72">
        <v>43</v>
      </c>
      <c r="CG102" s="130">
        <f t="shared" si="58"/>
        <v>0</v>
      </c>
      <c r="CH102" s="134">
        <f t="shared" si="59"/>
        <v>0</v>
      </c>
      <c r="CI102" s="134">
        <f t="shared" si="60"/>
        <v>0</v>
      </c>
      <c r="CJ102" s="134">
        <f t="shared" si="61"/>
        <v>0</v>
      </c>
      <c r="CK102" s="134">
        <f t="shared" si="62"/>
        <v>0</v>
      </c>
      <c r="CL102" s="134">
        <f t="shared" si="63"/>
        <v>0</v>
      </c>
      <c r="CM102" s="134">
        <f t="shared" si="64"/>
        <v>0</v>
      </c>
      <c r="CN102" s="134">
        <f t="shared" si="65"/>
        <v>0</v>
      </c>
      <c r="CO102" s="134">
        <f t="shared" si="66"/>
        <v>0</v>
      </c>
      <c r="CP102" s="134">
        <f t="shared" si="67"/>
        <v>0</v>
      </c>
      <c r="CQ102" s="134" t="str">
        <f t="shared" si="91"/>
        <v/>
      </c>
      <c r="CR102" t="str">
        <f>IF(AND(DD102=""),"",IF(DD102=0,"",1+(MAX(CR$60:CR101))))</f>
        <v/>
      </c>
      <c r="CS102" s="72">
        <v>43</v>
      </c>
      <c r="CT102" s="130">
        <f t="shared" si="68"/>
        <v>0</v>
      </c>
      <c r="CU102" s="134">
        <f t="shared" si="69"/>
        <v>0</v>
      </c>
      <c r="CV102" s="134">
        <f t="shared" si="70"/>
        <v>0</v>
      </c>
      <c r="CW102" s="134">
        <f t="shared" si="71"/>
        <v>0</v>
      </c>
      <c r="CX102" s="134">
        <f t="shared" si="72"/>
        <v>0</v>
      </c>
      <c r="CY102" s="134">
        <f t="shared" si="73"/>
        <v>0</v>
      </c>
      <c r="CZ102" s="134">
        <f t="shared" si="74"/>
        <v>0</v>
      </c>
      <c r="DA102" s="134">
        <f t="shared" si="75"/>
        <v>0</v>
      </c>
      <c r="DB102" s="134">
        <f t="shared" si="76"/>
        <v>0</v>
      </c>
      <c r="DC102" s="134">
        <f t="shared" si="77"/>
        <v>0</v>
      </c>
      <c r="DD102" s="134" t="str">
        <f t="shared" si="92"/>
        <v/>
      </c>
    </row>
    <row r="103" spans="1:108" ht="18.75">
      <c r="A103" s="13">
        <v>44</v>
      </c>
      <c r="B103" s="212"/>
      <c r="C103" s="215"/>
      <c r="D103" s="207"/>
      <c r="E103" s="208"/>
      <c r="F103" s="208"/>
      <c r="G103" s="209"/>
      <c r="H103" s="208"/>
      <c r="I103" s="208"/>
      <c r="J103" s="208"/>
      <c r="K103" s="211"/>
      <c r="L103" s="371"/>
      <c r="M103" s="29"/>
      <c r="N103" s="29"/>
      <c r="O103" s="29"/>
      <c r="AC103" t="str">
        <f t="shared" si="24"/>
        <v/>
      </c>
      <c r="AD103">
        <f t="shared" si="25"/>
        <v>1</v>
      </c>
      <c r="AE103" t="str">
        <f>IF(AND(AQ103=""),"",IF(AQ103=0,"",1+(MAX(AE$60:AE102))))</f>
        <v/>
      </c>
      <c r="AF103" s="72">
        <v>44</v>
      </c>
      <c r="AG103" s="130">
        <f t="shared" si="26"/>
        <v>0</v>
      </c>
      <c r="AH103" s="134">
        <f t="shared" si="27"/>
        <v>0</v>
      </c>
      <c r="AI103" s="134">
        <f t="shared" si="28"/>
        <v>0</v>
      </c>
      <c r="AJ103" s="134">
        <f t="shared" si="29"/>
        <v>0</v>
      </c>
      <c r="AK103" s="134">
        <f t="shared" si="30"/>
        <v>0</v>
      </c>
      <c r="AL103" s="134">
        <f t="shared" si="31"/>
        <v>0</v>
      </c>
      <c r="AM103" s="134">
        <f t="shared" si="32"/>
        <v>0</v>
      </c>
      <c r="AN103" s="134">
        <f t="shared" si="33"/>
        <v>0</v>
      </c>
      <c r="AO103" s="134">
        <f t="shared" si="34"/>
        <v>0</v>
      </c>
      <c r="AP103" s="134">
        <f t="shared" si="35"/>
        <v>0</v>
      </c>
      <c r="AQ103" s="134" t="str">
        <f t="shared" si="87"/>
        <v/>
      </c>
      <c r="AR103" t="str">
        <f>IF(AND(BD103=""),"",IF(BD103=0,"",1+(MAX(AR$60:AR102))))</f>
        <v/>
      </c>
      <c r="AS103" s="133">
        <v>44</v>
      </c>
      <c r="AT103" s="130">
        <f t="shared" si="78"/>
        <v>0</v>
      </c>
      <c r="AU103" s="131">
        <f t="shared" si="79"/>
        <v>0</v>
      </c>
      <c r="AV103" s="131">
        <f t="shared" si="80"/>
        <v>0</v>
      </c>
      <c r="AW103" s="131">
        <f t="shared" si="81"/>
        <v>0</v>
      </c>
      <c r="AX103" s="131">
        <f t="shared" si="82"/>
        <v>0</v>
      </c>
      <c r="AY103" s="131">
        <f t="shared" si="83"/>
        <v>0</v>
      </c>
      <c r="AZ103" s="131">
        <f t="shared" si="84"/>
        <v>0</v>
      </c>
      <c r="BA103" s="131">
        <f t="shared" si="85"/>
        <v>0</v>
      </c>
      <c r="BB103" s="131">
        <f t="shared" si="86"/>
        <v>0</v>
      </c>
      <c r="BC103" s="131">
        <f t="shared" si="37"/>
        <v>0</v>
      </c>
      <c r="BD103" s="134" t="str">
        <f t="shared" si="88"/>
        <v/>
      </c>
      <c r="BE103" t="str">
        <f>IF(AND(BQ103=""),"",IF(BQ103=0,"",1+(MAX(BE$60:BE102))))</f>
        <v/>
      </c>
      <c r="BF103" s="72">
        <v>44</v>
      </c>
      <c r="BG103" s="130">
        <f t="shared" si="93"/>
        <v>0</v>
      </c>
      <c r="BH103" s="134">
        <f t="shared" si="94"/>
        <v>0</v>
      </c>
      <c r="BI103" s="134">
        <f t="shared" si="95"/>
        <v>0</v>
      </c>
      <c r="BJ103" s="134">
        <f t="shared" si="96"/>
        <v>0</v>
      </c>
      <c r="BK103" s="134">
        <f t="shared" si="97"/>
        <v>0</v>
      </c>
      <c r="BL103" s="134">
        <f t="shared" si="98"/>
        <v>0</v>
      </c>
      <c r="BM103" s="134">
        <f t="shared" si="99"/>
        <v>0</v>
      </c>
      <c r="BN103" s="134">
        <f t="shared" si="100"/>
        <v>0</v>
      </c>
      <c r="BO103" s="134">
        <f t="shared" si="101"/>
        <v>0</v>
      </c>
      <c r="BP103" s="134">
        <f t="shared" si="47"/>
        <v>0</v>
      </c>
      <c r="BQ103" s="134" t="str">
        <f t="shared" si="89"/>
        <v/>
      </c>
      <c r="BR103" t="str">
        <f>IF(AND(CD103=""),"",IF(CD103=0,"",1+(MAX(BR$60:BR102))))</f>
        <v/>
      </c>
      <c r="BS103" s="133">
        <v>44</v>
      </c>
      <c r="BT103" s="130">
        <f t="shared" si="102"/>
        <v>0</v>
      </c>
      <c r="BU103" s="134">
        <f t="shared" si="103"/>
        <v>0</v>
      </c>
      <c r="BV103" s="134">
        <f t="shared" si="104"/>
        <v>0</v>
      </c>
      <c r="BW103" s="134">
        <f t="shared" si="105"/>
        <v>0</v>
      </c>
      <c r="BX103" s="134">
        <f t="shared" si="106"/>
        <v>0</v>
      </c>
      <c r="BY103" s="134">
        <f t="shared" si="107"/>
        <v>0</v>
      </c>
      <c r="BZ103" s="134">
        <f t="shared" si="108"/>
        <v>0</v>
      </c>
      <c r="CA103" s="134">
        <f t="shared" si="109"/>
        <v>0</v>
      </c>
      <c r="CB103" s="134">
        <f t="shared" si="110"/>
        <v>0</v>
      </c>
      <c r="CC103" s="134">
        <f t="shared" si="57"/>
        <v>0</v>
      </c>
      <c r="CD103" s="134" t="str">
        <f t="shared" si="90"/>
        <v/>
      </c>
      <c r="CE103" t="str">
        <f>IF(AND(CQ103=""),"",IF(CQ103=0,"",1+(MAX(CE$60:CE102))))</f>
        <v/>
      </c>
      <c r="CF103" s="72">
        <v>44</v>
      </c>
      <c r="CG103" s="130">
        <f t="shared" si="58"/>
        <v>0</v>
      </c>
      <c r="CH103" s="134">
        <f t="shared" si="59"/>
        <v>0</v>
      </c>
      <c r="CI103" s="134">
        <f t="shared" si="60"/>
        <v>0</v>
      </c>
      <c r="CJ103" s="134">
        <f t="shared" si="61"/>
        <v>0</v>
      </c>
      <c r="CK103" s="134">
        <f t="shared" si="62"/>
        <v>0</v>
      </c>
      <c r="CL103" s="134">
        <f t="shared" si="63"/>
        <v>0</v>
      </c>
      <c r="CM103" s="134">
        <f t="shared" si="64"/>
        <v>0</v>
      </c>
      <c r="CN103" s="134">
        <f t="shared" si="65"/>
        <v>0</v>
      </c>
      <c r="CO103" s="134">
        <f t="shared" si="66"/>
        <v>0</v>
      </c>
      <c r="CP103" s="134">
        <f t="shared" si="67"/>
        <v>0</v>
      </c>
      <c r="CQ103" s="134" t="str">
        <f t="shared" si="91"/>
        <v/>
      </c>
      <c r="CR103" t="str">
        <f>IF(AND(DD103=""),"",IF(DD103=0,"",1+(MAX(CR$60:CR102))))</f>
        <v/>
      </c>
      <c r="CS103" s="133">
        <v>44</v>
      </c>
      <c r="CT103" s="130">
        <f t="shared" si="68"/>
        <v>0</v>
      </c>
      <c r="CU103" s="134">
        <f t="shared" si="69"/>
        <v>0</v>
      </c>
      <c r="CV103" s="134">
        <f t="shared" si="70"/>
        <v>0</v>
      </c>
      <c r="CW103" s="134">
        <f t="shared" si="71"/>
        <v>0</v>
      </c>
      <c r="CX103" s="134">
        <f t="shared" si="72"/>
        <v>0</v>
      </c>
      <c r="CY103" s="134">
        <f t="shared" si="73"/>
        <v>0</v>
      </c>
      <c r="CZ103" s="134">
        <f t="shared" si="74"/>
        <v>0</v>
      </c>
      <c r="DA103" s="134">
        <f t="shared" si="75"/>
        <v>0</v>
      </c>
      <c r="DB103" s="134">
        <f t="shared" si="76"/>
        <v>0</v>
      </c>
      <c r="DC103" s="134">
        <f t="shared" si="77"/>
        <v>0</v>
      </c>
      <c r="DD103" s="134" t="str">
        <f t="shared" si="92"/>
        <v/>
      </c>
    </row>
    <row r="104" spans="1:108" ht="18.75">
      <c r="A104" s="13">
        <v>45</v>
      </c>
      <c r="B104" s="212"/>
      <c r="C104" s="215"/>
      <c r="D104" s="207"/>
      <c r="E104" s="208"/>
      <c r="F104" s="208"/>
      <c r="G104" s="209"/>
      <c r="H104" s="208"/>
      <c r="I104" s="208"/>
      <c r="J104" s="208"/>
      <c r="K104" s="211"/>
      <c r="L104" s="371"/>
      <c r="M104" s="29"/>
      <c r="N104" s="29"/>
      <c r="O104" s="29"/>
      <c r="AC104" t="str">
        <f t="shared" si="24"/>
        <v/>
      </c>
      <c r="AD104">
        <f t="shared" si="25"/>
        <v>1</v>
      </c>
      <c r="AE104" t="str">
        <f>IF(AND(AQ104=""),"",IF(AQ104=0,"",1+(MAX(AE$60:AE103))))</f>
        <v/>
      </c>
      <c r="AF104" s="72">
        <v>45</v>
      </c>
      <c r="AG104" s="130">
        <f t="shared" si="26"/>
        <v>0</v>
      </c>
      <c r="AH104" s="134">
        <f t="shared" si="27"/>
        <v>0</v>
      </c>
      <c r="AI104" s="134">
        <f t="shared" si="28"/>
        <v>0</v>
      </c>
      <c r="AJ104" s="134">
        <f t="shared" si="29"/>
        <v>0</v>
      </c>
      <c r="AK104" s="134">
        <f t="shared" si="30"/>
        <v>0</v>
      </c>
      <c r="AL104" s="134">
        <f t="shared" si="31"/>
        <v>0</v>
      </c>
      <c r="AM104" s="134">
        <f t="shared" si="32"/>
        <v>0</v>
      </c>
      <c r="AN104" s="134">
        <f t="shared" si="33"/>
        <v>0</v>
      </c>
      <c r="AO104" s="134">
        <f t="shared" si="34"/>
        <v>0</v>
      </c>
      <c r="AP104" s="134">
        <f t="shared" si="35"/>
        <v>0</v>
      </c>
      <c r="AQ104" s="134" t="str">
        <f t="shared" si="87"/>
        <v/>
      </c>
      <c r="AR104" t="str">
        <f>IF(AND(BD104=""),"",IF(BD104=0,"",1+(MAX(AR$60:AR103))))</f>
        <v/>
      </c>
      <c r="AS104" s="133">
        <v>45</v>
      </c>
      <c r="AT104" s="130">
        <f t="shared" si="78"/>
        <v>0</v>
      </c>
      <c r="AU104" s="131">
        <f t="shared" si="79"/>
        <v>0</v>
      </c>
      <c r="AV104" s="131">
        <f t="shared" si="80"/>
        <v>0</v>
      </c>
      <c r="AW104" s="131">
        <f t="shared" si="81"/>
        <v>0</v>
      </c>
      <c r="AX104" s="131">
        <f t="shared" si="82"/>
        <v>0</v>
      </c>
      <c r="AY104" s="131">
        <f t="shared" si="83"/>
        <v>0</v>
      </c>
      <c r="AZ104" s="131">
        <f t="shared" si="84"/>
        <v>0</v>
      </c>
      <c r="BA104" s="131">
        <f t="shared" si="85"/>
        <v>0</v>
      </c>
      <c r="BB104" s="131">
        <f t="shared" si="86"/>
        <v>0</v>
      </c>
      <c r="BC104" s="131">
        <f t="shared" si="37"/>
        <v>0</v>
      </c>
      <c r="BD104" s="134" t="str">
        <f t="shared" si="88"/>
        <v/>
      </c>
      <c r="BE104" t="str">
        <f>IF(AND(BQ104=""),"",IF(BQ104=0,"",1+(MAX(BE$60:BE103))))</f>
        <v/>
      </c>
      <c r="BF104" s="72">
        <v>45</v>
      </c>
      <c r="BG104" s="130">
        <f t="shared" si="93"/>
        <v>0</v>
      </c>
      <c r="BH104" s="134">
        <f t="shared" si="94"/>
        <v>0</v>
      </c>
      <c r="BI104" s="134">
        <f t="shared" si="95"/>
        <v>0</v>
      </c>
      <c r="BJ104" s="134">
        <f t="shared" si="96"/>
        <v>0</v>
      </c>
      <c r="BK104" s="134">
        <f t="shared" si="97"/>
        <v>0</v>
      </c>
      <c r="BL104" s="134">
        <f t="shared" si="98"/>
        <v>0</v>
      </c>
      <c r="BM104" s="134">
        <f t="shared" si="99"/>
        <v>0</v>
      </c>
      <c r="BN104" s="134">
        <f t="shared" si="100"/>
        <v>0</v>
      </c>
      <c r="BO104" s="134">
        <f t="shared" si="101"/>
        <v>0</v>
      </c>
      <c r="BP104" s="134">
        <f t="shared" si="47"/>
        <v>0</v>
      </c>
      <c r="BQ104" s="134" t="str">
        <f t="shared" si="89"/>
        <v/>
      </c>
      <c r="BR104" t="str">
        <f>IF(AND(CD104=""),"",IF(CD104=0,"",1+(MAX(BR$60:BR103))))</f>
        <v/>
      </c>
      <c r="BS104" s="133">
        <v>45</v>
      </c>
      <c r="BT104" s="130">
        <f t="shared" si="102"/>
        <v>0</v>
      </c>
      <c r="BU104" s="134">
        <f t="shared" si="103"/>
        <v>0</v>
      </c>
      <c r="BV104" s="134">
        <f t="shared" si="104"/>
        <v>0</v>
      </c>
      <c r="BW104" s="134">
        <f t="shared" si="105"/>
        <v>0</v>
      </c>
      <c r="BX104" s="134">
        <f t="shared" si="106"/>
        <v>0</v>
      </c>
      <c r="BY104" s="134">
        <f t="shared" si="107"/>
        <v>0</v>
      </c>
      <c r="BZ104" s="134">
        <f t="shared" si="108"/>
        <v>0</v>
      </c>
      <c r="CA104" s="134">
        <f t="shared" si="109"/>
        <v>0</v>
      </c>
      <c r="CB104" s="134">
        <f t="shared" si="110"/>
        <v>0</v>
      </c>
      <c r="CC104" s="134">
        <f t="shared" si="57"/>
        <v>0</v>
      </c>
      <c r="CD104" s="134" t="str">
        <f t="shared" si="90"/>
        <v/>
      </c>
      <c r="CE104" t="str">
        <f>IF(AND(CQ104=""),"",IF(CQ104=0,"",1+(MAX(CE$60:CE103))))</f>
        <v/>
      </c>
      <c r="CF104" s="72">
        <v>45</v>
      </c>
      <c r="CG104" s="130">
        <f t="shared" si="58"/>
        <v>0</v>
      </c>
      <c r="CH104" s="134">
        <f t="shared" si="59"/>
        <v>0</v>
      </c>
      <c r="CI104" s="134">
        <f t="shared" si="60"/>
        <v>0</v>
      </c>
      <c r="CJ104" s="134">
        <f t="shared" si="61"/>
        <v>0</v>
      </c>
      <c r="CK104" s="134">
        <f t="shared" si="62"/>
        <v>0</v>
      </c>
      <c r="CL104" s="134">
        <f t="shared" si="63"/>
        <v>0</v>
      </c>
      <c r="CM104" s="134">
        <f t="shared" si="64"/>
        <v>0</v>
      </c>
      <c r="CN104" s="134">
        <f t="shared" si="65"/>
        <v>0</v>
      </c>
      <c r="CO104" s="134">
        <f t="shared" si="66"/>
        <v>0</v>
      </c>
      <c r="CP104" s="134">
        <f t="shared" si="67"/>
        <v>0</v>
      </c>
      <c r="CQ104" s="134" t="str">
        <f t="shared" si="91"/>
        <v/>
      </c>
      <c r="CR104" t="str">
        <f>IF(AND(DD104=""),"",IF(DD104=0,"",1+(MAX(CR$60:CR103))))</f>
        <v/>
      </c>
      <c r="CS104" s="72">
        <v>45</v>
      </c>
      <c r="CT104" s="130">
        <f t="shared" si="68"/>
        <v>0</v>
      </c>
      <c r="CU104" s="134">
        <f t="shared" si="69"/>
        <v>0</v>
      </c>
      <c r="CV104" s="134">
        <f t="shared" si="70"/>
        <v>0</v>
      </c>
      <c r="CW104" s="134">
        <f t="shared" si="71"/>
        <v>0</v>
      </c>
      <c r="CX104" s="134">
        <f t="shared" si="72"/>
        <v>0</v>
      </c>
      <c r="CY104" s="134">
        <f t="shared" si="73"/>
        <v>0</v>
      </c>
      <c r="CZ104" s="134">
        <f t="shared" si="74"/>
        <v>0</v>
      </c>
      <c r="DA104" s="134">
        <f t="shared" si="75"/>
        <v>0</v>
      </c>
      <c r="DB104" s="134">
        <f t="shared" si="76"/>
        <v>0</v>
      </c>
      <c r="DC104" s="134">
        <f t="shared" si="77"/>
        <v>0</v>
      </c>
      <c r="DD104" s="134" t="str">
        <f t="shared" si="92"/>
        <v/>
      </c>
    </row>
    <row r="105" spans="1:108" ht="18.75">
      <c r="A105" s="13">
        <v>46</v>
      </c>
      <c r="B105" s="212"/>
      <c r="C105" s="215"/>
      <c r="D105" s="207"/>
      <c r="E105" s="208"/>
      <c r="F105" s="208"/>
      <c r="G105" s="209"/>
      <c r="H105" s="208"/>
      <c r="I105" s="208"/>
      <c r="J105" s="208"/>
      <c r="K105" s="211"/>
      <c r="L105" s="371"/>
      <c r="M105" s="29"/>
      <c r="N105" s="29"/>
      <c r="O105" s="29"/>
      <c r="AC105" t="str">
        <f t="shared" si="24"/>
        <v/>
      </c>
      <c r="AD105">
        <f t="shared" si="25"/>
        <v>1</v>
      </c>
      <c r="AE105" t="str">
        <f>IF(AND(AQ105=""),"",IF(AQ105=0,"",1+(MAX(AE$60:AE104))))</f>
        <v/>
      </c>
      <c r="AF105" s="72">
        <v>46</v>
      </c>
      <c r="AG105" s="130">
        <f t="shared" si="26"/>
        <v>0</v>
      </c>
      <c r="AH105" s="134">
        <f t="shared" si="27"/>
        <v>0</v>
      </c>
      <c r="AI105" s="134">
        <f t="shared" si="28"/>
        <v>0</v>
      </c>
      <c r="AJ105" s="134">
        <f t="shared" si="29"/>
        <v>0</v>
      </c>
      <c r="AK105" s="134">
        <f t="shared" si="30"/>
        <v>0</v>
      </c>
      <c r="AL105" s="134">
        <f t="shared" si="31"/>
        <v>0</v>
      </c>
      <c r="AM105" s="134">
        <f t="shared" si="32"/>
        <v>0</v>
      </c>
      <c r="AN105" s="134">
        <f t="shared" si="33"/>
        <v>0</v>
      </c>
      <c r="AO105" s="134">
        <f t="shared" si="34"/>
        <v>0</v>
      </c>
      <c r="AP105" s="134">
        <f t="shared" si="35"/>
        <v>0</v>
      </c>
      <c r="AQ105" s="134" t="str">
        <f t="shared" si="87"/>
        <v/>
      </c>
      <c r="AR105" t="str">
        <f>IF(AND(BD105=""),"",IF(BD105=0,"",1+(MAX(AR$60:AR104))))</f>
        <v/>
      </c>
      <c r="AS105" s="133">
        <v>46</v>
      </c>
      <c r="AT105" s="130">
        <f t="shared" si="78"/>
        <v>0</v>
      </c>
      <c r="AU105" s="131">
        <f t="shared" si="79"/>
        <v>0</v>
      </c>
      <c r="AV105" s="131">
        <f t="shared" si="80"/>
        <v>0</v>
      </c>
      <c r="AW105" s="131">
        <f t="shared" si="81"/>
        <v>0</v>
      </c>
      <c r="AX105" s="131">
        <f t="shared" si="82"/>
        <v>0</v>
      </c>
      <c r="AY105" s="131">
        <f t="shared" si="83"/>
        <v>0</v>
      </c>
      <c r="AZ105" s="131">
        <f t="shared" si="84"/>
        <v>0</v>
      </c>
      <c r="BA105" s="131">
        <f t="shared" si="85"/>
        <v>0</v>
      </c>
      <c r="BB105" s="131">
        <f t="shared" si="86"/>
        <v>0</v>
      </c>
      <c r="BC105" s="131">
        <f t="shared" si="37"/>
        <v>0</v>
      </c>
      <c r="BD105" s="134" t="str">
        <f t="shared" si="88"/>
        <v/>
      </c>
      <c r="BE105" t="str">
        <f>IF(AND(BQ105=""),"",IF(BQ105=0,"",1+(MAX(BE$60:BE104))))</f>
        <v/>
      </c>
      <c r="BF105" s="72">
        <v>46</v>
      </c>
      <c r="BG105" s="130">
        <f t="shared" si="93"/>
        <v>0</v>
      </c>
      <c r="BH105" s="134">
        <f t="shared" si="94"/>
        <v>0</v>
      </c>
      <c r="BI105" s="134">
        <f t="shared" si="95"/>
        <v>0</v>
      </c>
      <c r="BJ105" s="134">
        <f t="shared" si="96"/>
        <v>0</v>
      </c>
      <c r="BK105" s="134">
        <f t="shared" si="97"/>
        <v>0</v>
      </c>
      <c r="BL105" s="134">
        <f t="shared" si="98"/>
        <v>0</v>
      </c>
      <c r="BM105" s="134">
        <f t="shared" si="99"/>
        <v>0</v>
      </c>
      <c r="BN105" s="134">
        <f t="shared" si="100"/>
        <v>0</v>
      </c>
      <c r="BO105" s="134">
        <f t="shared" si="101"/>
        <v>0</v>
      </c>
      <c r="BP105" s="134">
        <f t="shared" si="47"/>
        <v>0</v>
      </c>
      <c r="BQ105" s="134" t="str">
        <f t="shared" si="89"/>
        <v/>
      </c>
      <c r="BR105" t="str">
        <f>IF(AND(CD105=""),"",IF(CD105=0,"",1+(MAX(BR$60:BR104))))</f>
        <v/>
      </c>
      <c r="BS105" s="133">
        <v>46</v>
      </c>
      <c r="BT105" s="130">
        <f t="shared" si="102"/>
        <v>0</v>
      </c>
      <c r="BU105" s="134">
        <f t="shared" si="103"/>
        <v>0</v>
      </c>
      <c r="BV105" s="134">
        <f t="shared" si="104"/>
        <v>0</v>
      </c>
      <c r="BW105" s="134">
        <f t="shared" si="105"/>
        <v>0</v>
      </c>
      <c r="BX105" s="134">
        <f t="shared" si="106"/>
        <v>0</v>
      </c>
      <c r="BY105" s="134">
        <f t="shared" si="107"/>
        <v>0</v>
      </c>
      <c r="BZ105" s="134">
        <f t="shared" si="108"/>
        <v>0</v>
      </c>
      <c r="CA105" s="134">
        <f t="shared" si="109"/>
        <v>0</v>
      </c>
      <c r="CB105" s="134">
        <f t="shared" si="110"/>
        <v>0</v>
      </c>
      <c r="CC105" s="134">
        <f t="shared" si="57"/>
        <v>0</v>
      </c>
      <c r="CD105" s="134" t="str">
        <f t="shared" si="90"/>
        <v/>
      </c>
      <c r="CE105" t="str">
        <f>IF(AND(CQ105=""),"",IF(CQ105=0,"",1+(MAX(CE$60:CE104))))</f>
        <v/>
      </c>
      <c r="CF105" s="72">
        <v>46</v>
      </c>
      <c r="CG105" s="130">
        <f t="shared" si="58"/>
        <v>0</v>
      </c>
      <c r="CH105" s="134">
        <f t="shared" si="59"/>
        <v>0</v>
      </c>
      <c r="CI105" s="134">
        <f t="shared" si="60"/>
        <v>0</v>
      </c>
      <c r="CJ105" s="134">
        <f t="shared" si="61"/>
        <v>0</v>
      </c>
      <c r="CK105" s="134">
        <f t="shared" si="62"/>
        <v>0</v>
      </c>
      <c r="CL105" s="134">
        <f t="shared" si="63"/>
        <v>0</v>
      </c>
      <c r="CM105" s="134">
        <f t="shared" si="64"/>
        <v>0</v>
      </c>
      <c r="CN105" s="134">
        <f t="shared" si="65"/>
        <v>0</v>
      </c>
      <c r="CO105" s="134">
        <f t="shared" si="66"/>
        <v>0</v>
      </c>
      <c r="CP105" s="134">
        <f t="shared" si="67"/>
        <v>0</v>
      </c>
      <c r="CQ105" s="134" t="str">
        <f t="shared" si="91"/>
        <v/>
      </c>
      <c r="CR105" t="str">
        <f>IF(AND(DD105=""),"",IF(DD105=0,"",1+(MAX(CR$60:CR104))))</f>
        <v/>
      </c>
      <c r="CS105" s="133">
        <v>46</v>
      </c>
      <c r="CT105" s="130">
        <f t="shared" si="68"/>
        <v>0</v>
      </c>
      <c r="CU105" s="134">
        <f t="shared" si="69"/>
        <v>0</v>
      </c>
      <c r="CV105" s="134">
        <f t="shared" si="70"/>
        <v>0</v>
      </c>
      <c r="CW105" s="134">
        <f t="shared" si="71"/>
        <v>0</v>
      </c>
      <c r="CX105" s="134">
        <f t="shared" si="72"/>
        <v>0</v>
      </c>
      <c r="CY105" s="134">
        <f t="shared" si="73"/>
        <v>0</v>
      </c>
      <c r="CZ105" s="134">
        <f t="shared" si="74"/>
        <v>0</v>
      </c>
      <c r="DA105" s="134">
        <f t="shared" si="75"/>
        <v>0</v>
      </c>
      <c r="DB105" s="134">
        <f t="shared" si="76"/>
        <v>0</v>
      </c>
      <c r="DC105" s="134">
        <f t="shared" si="77"/>
        <v>0</v>
      </c>
      <c r="DD105" s="134" t="str">
        <f t="shared" si="92"/>
        <v/>
      </c>
    </row>
    <row r="106" spans="1:108" ht="18.75">
      <c r="A106" s="13">
        <v>47</v>
      </c>
      <c r="B106" s="212"/>
      <c r="C106" s="215"/>
      <c r="D106" s="207"/>
      <c r="E106" s="208"/>
      <c r="F106" s="208"/>
      <c r="G106" s="209"/>
      <c r="H106" s="208"/>
      <c r="I106" s="208"/>
      <c r="J106" s="208"/>
      <c r="K106" s="211"/>
      <c r="L106" s="371"/>
      <c r="M106" s="29"/>
      <c r="N106" s="29"/>
      <c r="O106" s="29"/>
      <c r="AC106" t="str">
        <f t="shared" si="24"/>
        <v/>
      </c>
      <c r="AD106">
        <f t="shared" si="25"/>
        <v>1</v>
      </c>
      <c r="AE106" t="str">
        <f>IF(AND(AQ106=""),"",IF(AQ106=0,"",1+(MAX(AE$60:AE105))))</f>
        <v/>
      </c>
      <c r="AF106" s="72">
        <v>47</v>
      </c>
      <c r="AG106" s="130">
        <f t="shared" si="26"/>
        <v>0</v>
      </c>
      <c r="AH106" s="134">
        <f t="shared" si="27"/>
        <v>0</v>
      </c>
      <c r="AI106" s="134">
        <f t="shared" si="28"/>
        <v>0</v>
      </c>
      <c r="AJ106" s="134">
        <f t="shared" si="29"/>
        <v>0</v>
      </c>
      <c r="AK106" s="134">
        <f t="shared" si="30"/>
        <v>0</v>
      </c>
      <c r="AL106" s="134">
        <f t="shared" si="31"/>
        <v>0</v>
      </c>
      <c r="AM106" s="134">
        <f t="shared" si="32"/>
        <v>0</v>
      </c>
      <c r="AN106" s="134">
        <f t="shared" si="33"/>
        <v>0</v>
      </c>
      <c r="AO106" s="134">
        <f t="shared" si="34"/>
        <v>0</v>
      </c>
      <c r="AP106" s="134">
        <f t="shared" si="35"/>
        <v>0</v>
      </c>
      <c r="AQ106" s="134" t="str">
        <f t="shared" si="87"/>
        <v/>
      </c>
      <c r="AR106" t="str">
        <f>IF(AND(BD106=""),"",IF(BD106=0,"",1+(MAX(AR$60:AR105))))</f>
        <v/>
      </c>
      <c r="AS106" s="133">
        <v>47</v>
      </c>
      <c r="AT106" s="130">
        <f t="shared" si="78"/>
        <v>0</v>
      </c>
      <c r="AU106" s="131">
        <f t="shared" si="79"/>
        <v>0</v>
      </c>
      <c r="AV106" s="131">
        <f t="shared" si="80"/>
        <v>0</v>
      </c>
      <c r="AW106" s="131">
        <f t="shared" si="81"/>
        <v>0</v>
      </c>
      <c r="AX106" s="131">
        <f t="shared" si="82"/>
        <v>0</v>
      </c>
      <c r="AY106" s="131">
        <f t="shared" si="83"/>
        <v>0</v>
      </c>
      <c r="AZ106" s="131">
        <f t="shared" si="84"/>
        <v>0</v>
      </c>
      <c r="BA106" s="131">
        <f t="shared" si="85"/>
        <v>0</v>
      </c>
      <c r="BB106" s="131">
        <f t="shared" si="86"/>
        <v>0</v>
      </c>
      <c r="BC106" s="131">
        <f t="shared" si="37"/>
        <v>0</v>
      </c>
      <c r="BD106" s="134" t="str">
        <f t="shared" si="88"/>
        <v/>
      </c>
      <c r="BE106" t="str">
        <f>IF(AND(BQ106=""),"",IF(BQ106=0,"",1+(MAX(BE$60:BE105))))</f>
        <v/>
      </c>
      <c r="BF106" s="72">
        <v>47</v>
      </c>
      <c r="BG106" s="130">
        <f t="shared" si="93"/>
        <v>0</v>
      </c>
      <c r="BH106" s="134">
        <f t="shared" si="94"/>
        <v>0</v>
      </c>
      <c r="BI106" s="134">
        <f t="shared" si="95"/>
        <v>0</v>
      </c>
      <c r="BJ106" s="134">
        <f t="shared" si="96"/>
        <v>0</v>
      </c>
      <c r="BK106" s="134">
        <f t="shared" si="97"/>
        <v>0</v>
      </c>
      <c r="BL106" s="134">
        <f t="shared" si="98"/>
        <v>0</v>
      </c>
      <c r="BM106" s="134">
        <f t="shared" si="99"/>
        <v>0</v>
      </c>
      <c r="BN106" s="134">
        <f t="shared" si="100"/>
        <v>0</v>
      </c>
      <c r="BO106" s="134">
        <f t="shared" si="101"/>
        <v>0</v>
      </c>
      <c r="BP106" s="134">
        <f t="shared" si="47"/>
        <v>0</v>
      </c>
      <c r="BQ106" s="134" t="str">
        <f t="shared" si="89"/>
        <v/>
      </c>
      <c r="BR106" t="str">
        <f>IF(AND(CD106=""),"",IF(CD106=0,"",1+(MAX(BR$60:BR105))))</f>
        <v/>
      </c>
      <c r="BS106" s="133">
        <v>47</v>
      </c>
      <c r="BT106" s="130">
        <f t="shared" si="102"/>
        <v>0</v>
      </c>
      <c r="BU106" s="134">
        <f t="shared" si="103"/>
        <v>0</v>
      </c>
      <c r="BV106" s="134">
        <f t="shared" si="104"/>
        <v>0</v>
      </c>
      <c r="BW106" s="134">
        <f t="shared" si="105"/>
        <v>0</v>
      </c>
      <c r="BX106" s="134">
        <f t="shared" si="106"/>
        <v>0</v>
      </c>
      <c r="BY106" s="134">
        <f t="shared" si="107"/>
        <v>0</v>
      </c>
      <c r="BZ106" s="134">
        <f t="shared" si="108"/>
        <v>0</v>
      </c>
      <c r="CA106" s="134">
        <f t="shared" si="109"/>
        <v>0</v>
      </c>
      <c r="CB106" s="134">
        <f t="shared" si="110"/>
        <v>0</v>
      </c>
      <c r="CC106" s="134">
        <f t="shared" si="57"/>
        <v>0</v>
      </c>
      <c r="CD106" s="134" t="str">
        <f t="shared" si="90"/>
        <v/>
      </c>
      <c r="CE106" t="str">
        <f>IF(AND(CQ106=""),"",IF(CQ106=0,"",1+(MAX(CE$60:CE105))))</f>
        <v/>
      </c>
      <c r="CF106" s="72">
        <v>47</v>
      </c>
      <c r="CG106" s="130">
        <f t="shared" si="58"/>
        <v>0</v>
      </c>
      <c r="CH106" s="134">
        <f t="shared" si="59"/>
        <v>0</v>
      </c>
      <c r="CI106" s="134">
        <f t="shared" si="60"/>
        <v>0</v>
      </c>
      <c r="CJ106" s="134">
        <f t="shared" si="61"/>
        <v>0</v>
      </c>
      <c r="CK106" s="134">
        <f t="shared" si="62"/>
        <v>0</v>
      </c>
      <c r="CL106" s="134">
        <f t="shared" si="63"/>
        <v>0</v>
      </c>
      <c r="CM106" s="134">
        <f t="shared" si="64"/>
        <v>0</v>
      </c>
      <c r="CN106" s="134">
        <f t="shared" si="65"/>
        <v>0</v>
      </c>
      <c r="CO106" s="134">
        <f t="shared" si="66"/>
        <v>0</v>
      </c>
      <c r="CP106" s="134">
        <f t="shared" si="67"/>
        <v>0</v>
      </c>
      <c r="CQ106" s="134" t="str">
        <f t="shared" si="91"/>
        <v/>
      </c>
      <c r="CR106" t="str">
        <f>IF(AND(DD106=""),"",IF(DD106=0,"",1+(MAX(CR$60:CR105))))</f>
        <v/>
      </c>
      <c r="CS106" s="72">
        <v>47</v>
      </c>
      <c r="CT106" s="130">
        <f t="shared" si="68"/>
        <v>0</v>
      </c>
      <c r="CU106" s="134">
        <f t="shared" si="69"/>
        <v>0</v>
      </c>
      <c r="CV106" s="134">
        <f t="shared" si="70"/>
        <v>0</v>
      </c>
      <c r="CW106" s="134">
        <f t="shared" si="71"/>
        <v>0</v>
      </c>
      <c r="CX106" s="134">
        <f t="shared" si="72"/>
        <v>0</v>
      </c>
      <c r="CY106" s="134">
        <f t="shared" si="73"/>
        <v>0</v>
      </c>
      <c r="CZ106" s="134">
        <f t="shared" si="74"/>
        <v>0</v>
      </c>
      <c r="DA106" s="134">
        <f t="shared" si="75"/>
        <v>0</v>
      </c>
      <c r="DB106" s="134">
        <f t="shared" si="76"/>
        <v>0</v>
      </c>
      <c r="DC106" s="134">
        <f t="shared" si="77"/>
        <v>0</v>
      </c>
      <c r="DD106" s="134" t="str">
        <f t="shared" si="92"/>
        <v/>
      </c>
    </row>
    <row r="107" spans="1:108" ht="18.75">
      <c r="A107" s="13">
        <v>48</v>
      </c>
      <c r="B107" s="212"/>
      <c r="C107" s="215"/>
      <c r="D107" s="207"/>
      <c r="E107" s="208"/>
      <c r="F107" s="208"/>
      <c r="G107" s="209"/>
      <c r="H107" s="208"/>
      <c r="I107" s="208"/>
      <c r="J107" s="208"/>
      <c r="K107" s="211"/>
      <c r="L107" s="371"/>
      <c r="M107" s="29"/>
      <c r="N107" s="29"/>
      <c r="O107" s="29"/>
      <c r="AC107" t="str">
        <f t="shared" si="24"/>
        <v/>
      </c>
      <c r="AD107">
        <f t="shared" si="25"/>
        <v>1</v>
      </c>
      <c r="AE107" t="str">
        <f>IF(AND(AQ107=""),"",IF(AQ107=0,"",1+(MAX(AE$60:AE106))))</f>
        <v/>
      </c>
      <c r="AF107" s="72">
        <v>48</v>
      </c>
      <c r="AG107" s="130">
        <f t="shared" si="26"/>
        <v>0</v>
      </c>
      <c r="AH107" s="134">
        <f t="shared" si="27"/>
        <v>0</v>
      </c>
      <c r="AI107" s="134">
        <f t="shared" si="28"/>
        <v>0</v>
      </c>
      <c r="AJ107" s="134">
        <f t="shared" si="29"/>
        <v>0</v>
      </c>
      <c r="AK107" s="134">
        <f t="shared" si="30"/>
        <v>0</v>
      </c>
      <c r="AL107" s="134">
        <f t="shared" si="31"/>
        <v>0</v>
      </c>
      <c r="AM107" s="134">
        <f t="shared" si="32"/>
        <v>0</v>
      </c>
      <c r="AN107" s="134">
        <f t="shared" si="33"/>
        <v>0</v>
      </c>
      <c r="AO107" s="134">
        <f t="shared" si="34"/>
        <v>0</v>
      </c>
      <c r="AP107" s="134">
        <f t="shared" si="35"/>
        <v>0</v>
      </c>
      <c r="AQ107" s="134" t="str">
        <f t="shared" si="87"/>
        <v/>
      </c>
      <c r="AR107" t="str">
        <f>IF(AND(BD107=""),"",IF(BD107=0,"",1+(MAX(AR$60:AR106))))</f>
        <v/>
      </c>
      <c r="AS107" s="133">
        <v>48</v>
      </c>
      <c r="AT107" s="130">
        <f t="shared" si="78"/>
        <v>0</v>
      </c>
      <c r="AU107" s="131">
        <f t="shared" si="79"/>
        <v>0</v>
      </c>
      <c r="AV107" s="131">
        <f t="shared" si="80"/>
        <v>0</v>
      </c>
      <c r="AW107" s="131">
        <f t="shared" si="81"/>
        <v>0</v>
      </c>
      <c r="AX107" s="131">
        <f t="shared" si="82"/>
        <v>0</v>
      </c>
      <c r="AY107" s="131">
        <f t="shared" si="83"/>
        <v>0</v>
      </c>
      <c r="AZ107" s="131">
        <f t="shared" si="84"/>
        <v>0</v>
      </c>
      <c r="BA107" s="131">
        <f t="shared" si="85"/>
        <v>0</v>
      </c>
      <c r="BB107" s="131">
        <f t="shared" si="86"/>
        <v>0</v>
      </c>
      <c r="BC107" s="131">
        <f t="shared" si="37"/>
        <v>0</v>
      </c>
      <c r="BD107" s="134" t="str">
        <f t="shared" si="88"/>
        <v/>
      </c>
      <c r="BE107" t="str">
        <f>IF(AND(BQ107=""),"",IF(BQ107=0,"",1+(MAX(BE$60:BE106))))</f>
        <v/>
      </c>
      <c r="BF107" s="72">
        <v>48</v>
      </c>
      <c r="BG107" s="130">
        <f t="shared" si="93"/>
        <v>0</v>
      </c>
      <c r="BH107" s="134">
        <f t="shared" si="94"/>
        <v>0</v>
      </c>
      <c r="BI107" s="134">
        <f t="shared" si="95"/>
        <v>0</v>
      </c>
      <c r="BJ107" s="134">
        <f t="shared" si="96"/>
        <v>0</v>
      </c>
      <c r="BK107" s="134">
        <f t="shared" si="97"/>
        <v>0</v>
      </c>
      <c r="BL107" s="134">
        <f t="shared" si="98"/>
        <v>0</v>
      </c>
      <c r="BM107" s="134">
        <f t="shared" si="99"/>
        <v>0</v>
      </c>
      <c r="BN107" s="134">
        <f t="shared" si="100"/>
        <v>0</v>
      </c>
      <c r="BO107" s="134">
        <f t="shared" si="101"/>
        <v>0</v>
      </c>
      <c r="BP107" s="134">
        <f t="shared" si="47"/>
        <v>0</v>
      </c>
      <c r="BQ107" s="134" t="str">
        <f t="shared" si="89"/>
        <v/>
      </c>
      <c r="BR107" t="str">
        <f>IF(AND(CD107=""),"",IF(CD107=0,"",1+(MAX(BR$60:BR106))))</f>
        <v/>
      </c>
      <c r="BS107" s="133">
        <v>48</v>
      </c>
      <c r="BT107" s="130">
        <f t="shared" si="102"/>
        <v>0</v>
      </c>
      <c r="BU107" s="134">
        <f t="shared" si="103"/>
        <v>0</v>
      </c>
      <c r="BV107" s="134">
        <f t="shared" si="104"/>
        <v>0</v>
      </c>
      <c r="BW107" s="134">
        <f t="shared" si="105"/>
        <v>0</v>
      </c>
      <c r="BX107" s="134">
        <f t="shared" si="106"/>
        <v>0</v>
      </c>
      <c r="BY107" s="134">
        <f t="shared" si="107"/>
        <v>0</v>
      </c>
      <c r="BZ107" s="134">
        <f t="shared" si="108"/>
        <v>0</v>
      </c>
      <c r="CA107" s="134">
        <f t="shared" si="109"/>
        <v>0</v>
      </c>
      <c r="CB107" s="134">
        <f t="shared" si="110"/>
        <v>0</v>
      </c>
      <c r="CC107" s="134">
        <f t="shared" si="57"/>
        <v>0</v>
      </c>
      <c r="CD107" s="134" t="str">
        <f t="shared" si="90"/>
        <v/>
      </c>
      <c r="CE107" t="str">
        <f>IF(AND(CQ107=""),"",IF(CQ107=0,"",1+(MAX(CE$60:CE106))))</f>
        <v/>
      </c>
      <c r="CF107" s="72">
        <v>48</v>
      </c>
      <c r="CG107" s="130">
        <f t="shared" si="58"/>
        <v>0</v>
      </c>
      <c r="CH107" s="134">
        <f t="shared" si="59"/>
        <v>0</v>
      </c>
      <c r="CI107" s="134">
        <f t="shared" si="60"/>
        <v>0</v>
      </c>
      <c r="CJ107" s="134">
        <f t="shared" si="61"/>
        <v>0</v>
      </c>
      <c r="CK107" s="134">
        <f t="shared" si="62"/>
        <v>0</v>
      </c>
      <c r="CL107" s="134">
        <f t="shared" si="63"/>
        <v>0</v>
      </c>
      <c r="CM107" s="134">
        <f t="shared" si="64"/>
        <v>0</v>
      </c>
      <c r="CN107" s="134">
        <f t="shared" si="65"/>
        <v>0</v>
      </c>
      <c r="CO107" s="134">
        <f t="shared" si="66"/>
        <v>0</v>
      </c>
      <c r="CP107" s="134">
        <f t="shared" si="67"/>
        <v>0</v>
      </c>
      <c r="CQ107" s="134" t="str">
        <f t="shared" si="91"/>
        <v/>
      </c>
      <c r="CR107" t="str">
        <f>IF(AND(DD107=""),"",IF(DD107=0,"",1+(MAX(CR$60:CR106))))</f>
        <v/>
      </c>
      <c r="CS107" s="133">
        <v>48</v>
      </c>
      <c r="CT107" s="130">
        <f t="shared" si="68"/>
        <v>0</v>
      </c>
      <c r="CU107" s="134">
        <f t="shared" si="69"/>
        <v>0</v>
      </c>
      <c r="CV107" s="134">
        <f t="shared" si="70"/>
        <v>0</v>
      </c>
      <c r="CW107" s="134">
        <f t="shared" si="71"/>
        <v>0</v>
      </c>
      <c r="CX107" s="134">
        <f t="shared" si="72"/>
        <v>0</v>
      </c>
      <c r="CY107" s="134">
        <f t="shared" si="73"/>
        <v>0</v>
      </c>
      <c r="CZ107" s="134">
        <f t="shared" si="74"/>
        <v>0</v>
      </c>
      <c r="DA107" s="134">
        <f t="shared" si="75"/>
        <v>0</v>
      </c>
      <c r="DB107" s="134">
        <f t="shared" si="76"/>
        <v>0</v>
      </c>
      <c r="DC107" s="134">
        <f t="shared" si="77"/>
        <v>0</v>
      </c>
      <c r="DD107" s="134" t="str">
        <f t="shared" si="92"/>
        <v/>
      </c>
    </row>
    <row r="108" spans="1:108" ht="18.75">
      <c r="A108" s="13">
        <v>49</v>
      </c>
      <c r="B108" s="212"/>
      <c r="C108" s="215"/>
      <c r="D108" s="207"/>
      <c r="E108" s="208"/>
      <c r="F108" s="208"/>
      <c r="G108" s="209"/>
      <c r="H108" s="208"/>
      <c r="I108" s="208"/>
      <c r="J108" s="208"/>
      <c r="K108" s="211"/>
      <c r="L108" s="371"/>
      <c r="M108" s="29"/>
      <c r="N108" s="29"/>
      <c r="O108" s="29"/>
      <c r="AC108" t="str">
        <f t="shared" si="24"/>
        <v/>
      </c>
      <c r="AD108">
        <f t="shared" si="25"/>
        <v>1</v>
      </c>
      <c r="AE108" t="str">
        <f>IF(AND(AQ108=""),"",IF(AQ108=0,"",1+(MAX(AE$60:AE107))))</f>
        <v/>
      </c>
      <c r="AF108" s="72">
        <v>49</v>
      </c>
      <c r="AG108" s="130">
        <f t="shared" si="26"/>
        <v>0</v>
      </c>
      <c r="AH108" s="134">
        <f t="shared" si="27"/>
        <v>0</v>
      </c>
      <c r="AI108" s="134">
        <f t="shared" si="28"/>
        <v>0</v>
      </c>
      <c r="AJ108" s="134">
        <f t="shared" si="29"/>
        <v>0</v>
      </c>
      <c r="AK108" s="134">
        <f t="shared" si="30"/>
        <v>0</v>
      </c>
      <c r="AL108" s="134">
        <f t="shared" si="31"/>
        <v>0</v>
      </c>
      <c r="AM108" s="134">
        <f t="shared" si="32"/>
        <v>0</v>
      </c>
      <c r="AN108" s="134">
        <f t="shared" si="33"/>
        <v>0</v>
      </c>
      <c r="AO108" s="134">
        <f t="shared" si="34"/>
        <v>0</v>
      </c>
      <c r="AP108" s="134">
        <f t="shared" si="35"/>
        <v>0</v>
      </c>
      <c r="AQ108" s="134" t="str">
        <f t="shared" si="87"/>
        <v/>
      </c>
      <c r="AR108" t="str">
        <f>IF(AND(BD108=""),"",IF(BD108=0,"",1+(MAX(AR$60:AR107))))</f>
        <v/>
      </c>
      <c r="AS108" s="133">
        <v>49</v>
      </c>
      <c r="AT108" s="130">
        <f t="shared" si="78"/>
        <v>0</v>
      </c>
      <c r="AU108" s="131">
        <f t="shared" si="79"/>
        <v>0</v>
      </c>
      <c r="AV108" s="131">
        <f t="shared" si="80"/>
        <v>0</v>
      </c>
      <c r="AW108" s="131">
        <f t="shared" si="81"/>
        <v>0</v>
      </c>
      <c r="AX108" s="131">
        <f t="shared" si="82"/>
        <v>0</v>
      </c>
      <c r="AY108" s="131">
        <f t="shared" si="83"/>
        <v>0</v>
      </c>
      <c r="AZ108" s="131">
        <f t="shared" si="84"/>
        <v>0</v>
      </c>
      <c r="BA108" s="131">
        <f t="shared" si="85"/>
        <v>0</v>
      </c>
      <c r="BB108" s="131">
        <f t="shared" si="86"/>
        <v>0</v>
      </c>
      <c r="BC108" s="131">
        <f t="shared" si="37"/>
        <v>0</v>
      </c>
      <c r="BD108" s="134" t="str">
        <f t="shared" si="88"/>
        <v/>
      </c>
      <c r="BE108" t="str">
        <f>IF(AND(BQ108=""),"",IF(BQ108=0,"",1+(MAX(BE$60:BE107))))</f>
        <v/>
      </c>
      <c r="BF108" s="72">
        <v>49</v>
      </c>
      <c r="BG108" s="130">
        <f t="shared" si="93"/>
        <v>0</v>
      </c>
      <c r="BH108" s="134">
        <f t="shared" si="94"/>
        <v>0</v>
      </c>
      <c r="BI108" s="134">
        <f t="shared" si="95"/>
        <v>0</v>
      </c>
      <c r="BJ108" s="134">
        <f t="shared" si="96"/>
        <v>0</v>
      </c>
      <c r="BK108" s="134">
        <f t="shared" si="97"/>
        <v>0</v>
      </c>
      <c r="BL108" s="134">
        <f t="shared" si="98"/>
        <v>0</v>
      </c>
      <c r="BM108" s="134">
        <f t="shared" si="99"/>
        <v>0</v>
      </c>
      <c r="BN108" s="134">
        <f t="shared" si="100"/>
        <v>0</v>
      </c>
      <c r="BO108" s="134">
        <f t="shared" si="101"/>
        <v>0</v>
      </c>
      <c r="BP108" s="134">
        <f t="shared" si="47"/>
        <v>0</v>
      </c>
      <c r="BQ108" s="134" t="str">
        <f t="shared" si="89"/>
        <v/>
      </c>
      <c r="BR108" t="str">
        <f>IF(AND(CD108=""),"",IF(CD108=0,"",1+(MAX(BR$60:BR107))))</f>
        <v/>
      </c>
      <c r="BS108" s="133">
        <v>49</v>
      </c>
      <c r="BT108" s="130">
        <f t="shared" si="102"/>
        <v>0</v>
      </c>
      <c r="BU108" s="134">
        <f t="shared" si="103"/>
        <v>0</v>
      </c>
      <c r="BV108" s="134">
        <f t="shared" si="104"/>
        <v>0</v>
      </c>
      <c r="BW108" s="134">
        <f t="shared" si="105"/>
        <v>0</v>
      </c>
      <c r="BX108" s="134">
        <f t="shared" si="106"/>
        <v>0</v>
      </c>
      <c r="BY108" s="134">
        <f t="shared" si="107"/>
        <v>0</v>
      </c>
      <c r="BZ108" s="134">
        <f t="shared" si="108"/>
        <v>0</v>
      </c>
      <c r="CA108" s="134">
        <f t="shared" si="109"/>
        <v>0</v>
      </c>
      <c r="CB108" s="134">
        <f t="shared" si="110"/>
        <v>0</v>
      </c>
      <c r="CC108" s="134">
        <f t="shared" si="57"/>
        <v>0</v>
      </c>
      <c r="CD108" s="134" t="str">
        <f t="shared" si="90"/>
        <v/>
      </c>
      <c r="CE108" t="str">
        <f>IF(AND(CQ108=""),"",IF(CQ108=0,"",1+(MAX(CE$60:CE107))))</f>
        <v/>
      </c>
      <c r="CF108" s="72">
        <v>49</v>
      </c>
      <c r="CG108" s="130">
        <f t="shared" si="58"/>
        <v>0</v>
      </c>
      <c r="CH108" s="134">
        <f t="shared" si="59"/>
        <v>0</v>
      </c>
      <c r="CI108" s="134">
        <f t="shared" si="60"/>
        <v>0</v>
      </c>
      <c r="CJ108" s="134">
        <f t="shared" si="61"/>
        <v>0</v>
      </c>
      <c r="CK108" s="134">
        <f t="shared" si="62"/>
        <v>0</v>
      </c>
      <c r="CL108" s="134">
        <f t="shared" si="63"/>
        <v>0</v>
      </c>
      <c r="CM108" s="134">
        <f t="shared" si="64"/>
        <v>0</v>
      </c>
      <c r="CN108" s="134">
        <f t="shared" si="65"/>
        <v>0</v>
      </c>
      <c r="CO108" s="134">
        <f t="shared" si="66"/>
        <v>0</v>
      </c>
      <c r="CP108" s="134">
        <f t="shared" si="67"/>
        <v>0</v>
      </c>
      <c r="CQ108" s="134" t="str">
        <f t="shared" si="91"/>
        <v/>
      </c>
      <c r="CR108" t="str">
        <f>IF(AND(DD108=""),"",IF(DD108=0,"",1+(MAX(CR$60:CR107))))</f>
        <v/>
      </c>
      <c r="CS108" s="72">
        <v>49</v>
      </c>
      <c r="CT108" s="130">
        <f t="shared" si="68"/>
        <v>0</v>
      </c>
      <c r="CU108" s="134">
        <f t="shared" si="69"/>
        <v>0</v>
      </c>
      <c r="CV108" s="134">
        <f t="shared" si="70"/>
        <v>0</v>
      </c>
      <c r="CW108" s="134">
        <f t="shared" si="71"/>
        <v>0</v>
      </c>
      <c r="CX108" s="134">
        <f t="shared" si="72"/>
        <v>0</v>
      </c>
      <c r="CY108" s="134">
        <f t="shared" si="73"/>
        <v>0</v>
      </c>
      <c r="CZ108" s="134">
        <f t="shared" si="74"/>
        <v>0</v>
      </c>
      <c r="DA108" s="134">
        <f t="shared" si="75"/>
        <v>0</v>
      </c>
      <c r="DB108" s="134">
        <f t="shared" si="76"/>
        <v>0</v>
      </c>
      <c r="DC108" s="134">
        <f t="shared" si="77"/>
        <v>0</v>
      </c>
      <c r="DD108" s="134" t="str">
        <f t="shared" si="92"/>
        <v/>
      </c>
    </row>
    <row r="109" spans="1:108" ht="18.75">
      <c r="A109" s="13">
        <v>50</v>
      </c>
      <c r="B109" s="212"/>
      <c r="C109" s="215"/>
      <c r="D109" s="207"/>
      <c r="E109" s="210"/>
      <c r="F109" s="208"/>
      <c r="G109" s="209"/>
      <c r="H109" s="208"/>
      <c r="I109" s="208"/>
      <c r="J109" s="208"/>
      <c r="K109" s="211"/>
      <c r="L109" s="371"/>
      <c r="M109" s="29"/>
      <c r="N109" s="29"/>
      <c r="O109" s="29"/>
      <c r="AC109" t="str">
        <f t="shared" si="24"/>
        <v/>
      </c>
      <c r="AE109" t="str">
        <f>IF(AND(AQ109=""),"",IF(AQ109=0,"",1+(MAX(AE$60:AE108))))</f>
        <v/>
      </c>
      <c r="AF109" s="72">
        <v>50</v>
      </c>
      <c r="AG109" s="130">
        <f t="shared" si="26"/>
        <v>0</v>
      </c>
      <c r="AH109" s="134">
        <f t="shared" si="27"/>
        <v>0</v>
      </c>
      <c r="AI109" s="134">
        <f t="shared" si="28"/>
        <v>0</v>
      </c>
      <c r="AJ109" s="134">
        <f t="shared" si="29"/>
        <v>0</v>
      </c>
      <c r="AK109" s="134">
        <f t="shared" si="30"/>
        <v>0</v>
      </c>
      <c r="AL109" s="134">
        <f t="shared" si="31"/>
        <v>0</v>
      </c>
      <c r="AM109" s="134">
        <f t="shared" si="32"/>
        <v>0</v>
      </c>
      <c r="AN109" s="134">
        <f t="shared" si="33"/>
        <v>0</v>
      </c>
      <c r="AO109" s="134">
        <f t="shared" si="34"/>
        <v>0</v>
      </c>
      <c r="AP109" s="134">
        <f t="shared" si="35"/>
        <v>0</v>
      </c>
      <c r="AQ109" s="134" t="str">
        <f t="shared" si="87"/>
        <v/>
      </c>
      <c r="AR109" t="str">
        <f>IF(AND(BD109=""),"",IF(BD109=0,"",1+(MAX(AR$60:AR108))))</f>
        <v/>
      </c>
      <c r="AS109" s="133">
        <v>50</v>
      </c>
      <c r="AT109" s="130">
        <f t="shared" si="78"/>
        <v>0</v>
      </c>
      <c r="AU109" s="131">
        <f t="shared" si="79"/>
        <v>0</v>
      </c>
      <c r="AV109" s="131">
        <f t="shared" si="80"/>
        <v>0</v>
      </c>
      <c r="AW109" s="131">
        <f t="shared" si="81"/>
        <v>0</v>
      </c>
      <c r="AX109" s="131">
        <f t="shared" si="82"/>
        <v>0</v>
      </c>
      <c r="AY109" s="131">
        <f t="shared" si="83"/>
        <v>0</v>
      </c>
      <c r="AZ109" s="131">
        <f t="shared" si="84"/>
        <v>0</v>
      </c>
      <c r="BA109" s="131">
        <f t="shared" si="85"/>
        <v>0</v>
      </c>
      <c r="BB109" s="131">
        <f t="shared" si="86"/>
        <v>0</v>
      </c>
      <c r="BC109" s="131">
        <f t="shared" si="37"/>
        <v>0</v>
      </c>
      <c r="BD109" s="134" t="str">
        <f t="shared" si="88"/>
        <v/>
      </c>
      <c r="BE109" t="str">
        <f>IF(AND(BQ109=""),"",IF(BQ109=0,"",1+(MAX(BE$60:BE108))))</f>
        <v/>
      </c>
      <c r="BF109" s="72">
        <v>50</v>
      </c>
      <c r="BG109" s="130">
        <f t="shared" si="93"/>
        <v>0</v>
      </c>
      <c r="BH109" s="134">
        <f t="shared" si="94"/>
        <v>0</v>
      </c>
      <c r="BI109" s="134">
        <f t="shared" si="95"/>
        <v>0</v>
      </c>
      <c r="BJ109" s="134">
        <f t="shared" si="96"/>
        <v>0</v>
      </c>
      <c r="BK109" s="134">
        <f t="shared" si="97"/>
        <v>0</v>
      </c>
      <c r="BL109" s="134">
        <f t="shared" si="98"/>
        <v>0</v>
      </c>
      <c r="BM109" s="134">
        <f t="shared" si="99"/>
        <v>0</v>
      </c>
      <c r="BN109" s="134">
        <f t="shared" si="100"/>
        <v>0</v>
      </c>
      <c r="BO109" s="134">
        <f t="shared" si="101"/>
        <v>0</v>
      </c>
      <c r="BP109" s="134">
        <f t="shared" si="47"/>
        <v>0</v>
      </c>
      <c r="BQ109" s="134" t="str">
        <f t="shared" si="89"/>
        <v/>
      </c>
      <c r="BR109" t="str">
        <f>IF(AND(CD109=""),"",IF(CD109=0,"",1+(MAX(BR$60:BR108))))</f>
        <v/>
      </c>
      <c r="BS109" s="133">
        <v>50</v>
      </c>
      <c r="BT109" s="130">
        <f t="shared" si="102"/>
        <v>0</v>
      </c>
      <c r="BU109" s="134">
        <f t="shared" si="103"/>
        <v>0</v>
      </c>
      <c r="BV109" s="134">
        <f t="shared" si="104"/>
        <v>0</v>
      </c>
      <c r="BW109" s="134">
        <f t="shared" si="105"/>
        <v>0</v>
      </c>
      <c r="BX109" s="134">
        <f t="shared" si="106"/>
        <v>0</v>
      </c>
      <c r="BY109" s="134">
        <f t="shared" si="107"/>
        <v>0</v>
      </c>
      <c r="BZ109" s="134">
        <f t="shared" si="108"/>
        <v>0</v>
      </c>
      <c r="CA109" s="134">
        <f t="shared" si="109"/>
        <v>0</v>
      </c>
      <c r="CB109" s="134">
        <f t="shared" si="110"/>
        <v>0</v>
      </c>
      <c r="CC109" s="134">
        <f t="shared" si="57"/>
        <v>0</v>
      </c>
      <c r="CD109" s="134" t="str">
        <f t="shared" si="90"/>
        <v/>
      </c>
      <c r="CE109" t="str">
        <f>IF(AND(CQ109=""),"",IF(CQ109=0,"",1+(MAX(CE$60:CE108))))</f>
        <v/>
      </c>
      <c r="CF109" s="72">
        <v>50</v>
      </c>
      <c r="CG109" s="130">
        <f t="shared" si="58"/>
        <v>0</v>
      </c>
      <c r="CH109" s="134">
        <f t="shared" si="59"/>
        <v>0</v>
      </c>
      <c r="CI109" s="134">
        <f t="shared" si="60"/>
        <v>0</v>
      </c>
      <c r="CJ109" s="134">
        <f t="shared" si="61"/>
        <v>0</v>
      </c>
      <c r="CK109" s="134">
        <f t="shared" si="62"/>
        <v>0</v>
      </c>
      <c r="CL109" s="134">
        <f t="shared" si="63"/>
        <v>0</v>
      </c>
      <c r="CM109" s="134">
        <f t="shared" si="64"/>
        <v>0</v>
      </c>
      <c r="CN109" s="134">
        <f t="shared" si="65"/>
        <v>0</v>
      </c>
      <c r="CO109" s="134">
        <f t="shared" si="66"/>
        <v>0</v>
      </c>
      <c r="CP109" s="134">
        <f t="shared" si="67"/>
        <v>0</v>
      </c>
      <c r="CQ109" s="134" t="str">
        <f t="shared" si="91"/>
        <v/>
      </c>
      <c r="CR109" t="str">
        <f>IF(AND(DD109=""),"",IF(DD109=0,"",1+(MAX(CR$60:CR108))))</f>
        <v/>
      </c>
      <c r="CS109" s="133">
        <v>50</v>
      </c>
      <c r="CT109" s="130">
        <f t="shared" si="68"/>
        <v>0</v>
      </c>
      <c r="CU109" s="134">
        <f t="shared" si="69"/>
        <v>0</v>
      </c>
      <c r="CV109" s="134">
        <f t="shared" si="70"/>
        <v>0</v>
      </c>
      <c r="CW109" s="134">
        <f t="shared" si="71"/>
        <v>0</v>
      </c>
      <c r="CX109" s="134">
        <f t="shared" si="72"/>
        <v>0</v>
      </c>
      <c r="CY109" s="134">
        <f t="shared" si="73"/>
        <v>0</v>
      </c>
      <c r="CZ109" s="134">
        <f t="shared" si="74"/>
        <v>0</v>
      </c>
      <c r="DA109" s="134">
        <f t="shared" si="75"/>
        <v>0</v>
      </c>
      <c r="DB109" s="134">
        <f t="shared" si="76"/>
        <v>0</v>
      </c>
      <c r="DC109" s="134">
        <f t="shared" si="77"/>
        <v>0</v>
      </c>
      <c r="DD109" s="134" t="str">
        <f t="shared" si="92"/>
        <v/>
      </c>
    </row>
    <row r="110" spans="1:108" ht="23.25">
      <c r="A110" s="511" t="s">
        <v>288</v>
      </c>
      <c r="B110" s="511"/>
      <c r="C110" s="511"/>
      <c r="D110" s="511"/>
      <c r="E110" s="511"/>
      <c r="F110" s="511"/>
      <c r="G110" s="511"/>
      <c r="H110" s="511"/>
      <c r="I110" s="511"/>
      <c r="J110" s="511"/>
      <c r="K110" s="511"/>
      <c r="L110" s="349"/>
      <c r="M110" s="29"/>
      <c r="N110" s="29"/>
      <c r="O110" s="29"/>
      <c r="AC110" t="str">
        <f t="shared" si="24"/>
        <v/>
      </c>
      <c r="CT110" s="130">
        <f t="shared" si="68"/>
        <v>0</v>
      </c>
      <c r="CU110" s="134">
        <f t="shared" si="69"/>
        <v>0</v>
      </c>
      <c r="CV110" s="134">
        <f t="shared" si="70"/>
        <v>0</v>
      </c>
      <c r="CW110" s="134">
        <f t="shared" si="71"/>
        <v>0</v>
      </c>
      <c r="CX110" s="134">
        <f t="shared" si="72"/>
        <v>0</v>
      </c>
      <c r="CY110" s="134">
        <f t="shared" si="73"/>
        <v>0</v>
      </c>
      <c r="CZ110" s="134">
        <f t="shared" si="74"/>
        <v>0</v>
      </c>
      <c r="DA110" s="134">
        <f t="shared" si="75"/>
        <v>0</v>
      </c>
      <c r="DB110" s="134">
        <f t="shared" si="76"/>
        <v>0</v>
      </c>
      <c r="DC110" s="134">
        <f t="shared" si="77"/>
        <v>0</v>
      </c>
      <c r="DD110" s="134" t="str">
        <f t="shared" si="92"/>
        <v/>
      </c>
    </row>
    <row r="111" spans="1:108">
      <c r="A111" s="508" t="s">
        <v>7</v>
      </c>
      <c r="B111" s="508" t="s">
        <v>46</v>
      </c>
      <c r="C111" s="508" t="s">
        <v>67</v>
      </c>
      <c r="D111" s="508" t="s">
        <v>68</v>
      </c>
      <c r="E111" s="217" t="s">
        <v>69</v>
      </c>
      <c r="F111" s="217" t="s">
        <v>70</v>
      </c>
      <c r="G111" s="217" t="s">
        <v>70</v>
      </c>
      <c r="H111" s="217" t="s">
        <v>70</v>
      </c>
      <c r="I111" s="217" t="s">
        <v>70</v>
      </c>
      <c r="J111" s="217" t="s">
        <v>70</v>
      </c>
      <c r="K111" s="509" t="s">
        <v>71</v>
      </c>
      <c r="L111" s="364"/>
      <c r="M111" s="29"/>
      <c r="N111" s="29"/>
      <c r="O111" s="29"/>
    </row>
    <row r="112" spans="1:108">
      <c r="A112" s="508"/>
      <c r="B112" s="508"/>
      <c r="C112" s="508"/>
      <c r="D112" s="508"/>
      <c r="E112" s="218">
        <v>42825</v>
      </c>
      <c r="F112" s="217" t="s">
        <v>72</v>
      </c>
      <c r="G112" s="217" t="s">
        <v>4</v>
      </c>
      <c r="H112" s="217" t="s">
        <v>333</v>
      </c>
      <c r="I112" s="217" t="s">
        <v>334</v>
      </c>
      <c r="J112" s="217" t="s">
        <v>367</v>
      </c>
      <c r="K112" s="510"/>
      <c r="L112" s="365"/>
      <c r="M112" s="29"/>
      <c r="N112" s="29"/>
      <c r="O112" s="29"/>
    </row>
    <row r="113" spans="1:15" ht="18.75">
      <c r="A113" s="27">
        <v>1</v>
      </c>
      <c r="B113" s="213" t="str">
        <f t="shared" ref="B113:C114" si="111">B60</f>
        <v>Jherh m"kk ikfy;k</v>
      </c>
      <c r="C113" s="214" t="str">
        <f t="shared" si="111"/>
        <v>PRINCIPAL</v>
      </c>
      <c r="D113" s="216" t="s">
        <v>341</v>
      </c>
      <c r="E113" s="220">
        <v>0</v>
      </c>
      <c r="F113" s="220">
        <v>0</v>
      </c>
      <c r="G113" s="220">
        <v>0</v>
      </c>
      <c r="H113" s="220">
        <v>0</v>
      </c>
      <c r="I113" s="220">
        <v>4000</v>
      </c>
      <c r="J113" s="220">
        <v>0</v>
      </c>
      <c r="K113" s="219">
        <f>SUM(E113:J113)</f>
        <v>4000</v>
      </c>
      <c r="L113" s="366"/>
      <c r="M113" s="29"/>
      <c r="N113" s="29"/>
      <c r="O113" s="29"/>
    </row>
    <row r="114" spans="1:15" ht="18.75">
      <c r="A114" s="27">
        <v>2</v>
      </c>
      <c r="B114" s="213" t="str">
        <f t="shared" si="111"/>
        <v>Jh ;ksxsUnz</v>
      </c>
      <c r="C114" s="214" t="s">
        <v>61</v>
      </c>
      <c r="D114" s="216" t="s">
        <v>341</v>
      </c>
      <c r="E114" s="220">
        <v>0</v>
      </c>
      <c r="F114" s="220">
        <v>0</v>
      </c>
      <c r="G114" s="220">
        <v>0</v>
      </c>
      <c r="H114" s="220">
        <v>0</v>
      </c>
      <c r="I114" s="220">
        <v>500</v>
      </c>
      <c r="J114" s="220">
        <v>0</v>
      </c>
      <c r="K114" s="219">
        <f t="shared" ref="K114:K152" si="112">SUM(E114:J114)</f>
        <v>500</v>
      </c>
      <c r="L114" s="366"/>
      <c r="M114" s="29"/>
      <c r="N114" s="29"/>
      <c r="O114" s="29"/>
    </row>
    <row r="115" spans="1:15" ht="18.75">
      <c r="A115" s="27">
        <v>3</v>
      </c>
      <c r="B115" s="213"/>
      <c r="C115" s="214"/>
      <c r="D115" s="216"/>
      <c r="E115" s="220"/>
      <c r="F115" s="220"/>
      <c r="G115" s="220"/>
      <c r="H115" s="220"/>
      <c r="I115" s="220"/>
      <c r="J115" s="220"/>
      <c r="K115" s="219">
        <f t="shared" si="112"/>
        <v>0</v>
      </c>
      <c r="L115" s="366"/>
      <c r="M115" s="29"/>
      <c r="N115" s="29"/>
      <c r="O115" s="29"/>
    </row>
    <row r="116" spans="1:15" ht="18.75">
      <c r="A116" s="27">
        <v>4</v>
      </c>
      <c r="B116" s="213"/>
      <c r="C116" s="214"/>
      <c r="D116" s="216"/>
      <c r="E116" s="220"/>
      <c r="F116" s="220"/>
      <c r="G116" s="220"/>
      <c r="H116" s="220"/>
      <c r="I116" s="220"/>
      <c r="J116" s="220"/>
      <c r="K116" s="219">
        <f t="shared" si="112"/>
        <v>0</v>
      </c>
      <c r="L116" s="366"/>
      <c r="M116" s="29"/>
      <c r="N116" s="29"/>
      <c r="O116" s="29"/>
    </row>
    <row r="117" spans="1:15" ht="18.75">
      <c r="A117" s="27">
        <v>5</v>
      </c>
      <c r="B117" s="213"/>
      <c r="C117" s="214"/>
      <c r="D117" s="216"/>
      <c r="E117" s="220"/>
      <c r="F117" s="220"/>
      <c r="G117" s="220"/>
      <c r="H117" s="220"/>
      <c r="I117" s="220"/>
      <c r="J117" s="220"/>
      <c r="K117" s="219">
        <f t="shared" si="112"/>
        <v>0</v>
      </c>
      <c r="L117" s="366"/>
      <c r="M117" s="29"/>
      <c r="N117" s="29"/>
      <c r="O117" s="29"/>
    </row>
    <row r="118" spans="1:15" ht="18.75">
      <c r="A118" s="27">
        <v>6</v>
      </c>
      <c r="B118" s="213"/>
      <c r="C118" s="214"/>
      <c r="D118" s="216"/>
      <c r="E118" s="220"/>
      <c r="F118" s="220"/>
      <c r="G118" s="220"/>
      <c r="H118" s="220"/>
      <c r="I118" s="220"/>
      <c r="J118" s="220"/>
      <c r="K118" s="219">
        <f t="shared" si="112"/>
        <v>0</v>
      </c>
      <c r="L118" s="366"/>
      <c r="M118" s="29"/>
      <c r="N118" s="29"/>
      <c r="O118" s="29"/>
    </row>
    <row r="119" spans="1:15" ht="18.75">
      <c r="A119" s="27">
        <v>7</v>
      </c>
      <c r="B119" s="213"/>
      <c r="C119" s="214"/>
      <c r="D119" s="216"/>
      <c r="E119" s="220"/>
      <c r="F119" s="220"/>
      <c r="G119" s="220"/>
      <c r="H119" s="220"/>
      <c r="I119" s="220"/>
      <c r="J119" s="220"/>
      <c r="K119" s="219">
        <f t="shared" si="112"/>
        <v>0</v>
      </c>
      <c r="L119" s="366"/>
      <c r="M119" s="29"/>
      <c r="N119" s="29"/>
      <c r="O119" s="29"/>
    </row>
    <row r="120" spans="1:15" ht="18.75">
      <c r="A120" s="27">
        <v>8</v>
      </c>
      <c r="B120" s="213"/>
      <c r="C120" s="214"/>
      <c r="D120" s="216"/>
      <c r="E120" s="220"/>
      <c r="F120" s="220"/>
      <c r="G120" s="220"/>
      <c r="H120" s="220"/>
      <c r="I120" s="220"/>
      <c r="J120" s="220"/>
      <c r="K120" s="219">
        <f t="shared" si="112"/>
        <v>0</v>
      </c>
      <c r="L120" s="366"/>
      <c r="M120" s="29"/>
      <c r="N120" s="29"/>
      <c r="O120" s="29"/>
    </row>
    <row r="121" spans="1:15" ht="18.75">
      <c r="A121" s="27">
        <v>9</v>
      </c>
      <c r="B121" s="213"/>
      <c r="C121" s="214"/>
      <c r="D121" s="216"/>
      <c r="E121" s="220"/>
      <c r="F121" s="220"/>
      <c r="G121" s="220"/>
      <c r="H121" s="220"/>
      <c r="I121" s="220"/>
      <c r="J121" s="220"/>
      <c r="K121" s="219">
        <f t="shared" si="112"/>
        <v>0</v>
      </c>
      <c r="L121" s="366"/>
      <c r="M121" s="29"/>
      <c r="N121" s="29"/>
      <c r="O121" s="29"/>
    </row>
    <row r="122" spans="1:15" ht="18.75">
      <c r="A122" s="27">
        <v>10</v>
      </c>
      <c r="B122" s="213"/>
      <c r="C122" s="214"/>
      <c r="D122" s="216"/>
      <c r="E122" s="220"/>
      <c r="F122" s="220"/>
      <c r="G122" s="220"/>
      <c r="H122" s="220"/>
      <c r="I122" s="220"/>
      <c r="J122" s="220"/>
      <c r="K122" s="219">
        <f t="shared" si="112"/>
        <v>0</v>
      </c>
      <c r="L122" s="366"/>
      <c r="M122" s="29"/>
      <c r="N122" s="29"/>
      <c r="O122" s="29"/>
    </row>
    <row r="123" spans="1:15" ht="18.75">
      <c r="A123" s="27">
        <v>11</v>
      </c>
      <c r="B123" s="213"/>
      <c r="C123" s="214"/>
      <c r="D123" s="216"/>
      <c r="E123" s="220"/>
      <c r="F123" s="220"/>
      <c r="G123" s="220"/>
      <c r="H123" s="220"/>
      <c r="I123" s="220"/>
      <c r="J123" s="220"/>
      <c r="K123" s="219">
        <f t="shared" si="112"/>
        <v>0</v>
      </c>
      <c r="L123" s="366"/>
      <c r="M123" s="29"/>
      <c r="N123" s="29"/>
      <c r="O123" s="29"/>
    </row>
    <row r="124" spans="1:15" ht="18.75">
      <c r="A124" s="27">
        <v>12</v>
      </c>
      <c r="B124" s="213"/>
      <c r="C124" s="214"/>
      <c r="D124" s="216"/>
      <c r="E124" s="220"/>
      <c r="F124" s="220"/>
      <c r="G124" s="220"/>
      <c r="H124" s="220"/>
      <c r="I124" s="220"/>
      <c r="J124" s="220"/>
      <c r="K124" s="219">
        <f t="shared" si="112"/>
        <v>0</v>
      </c>
      <c r="L124" s="366"/>
      <c r="M124" s="29"/>
      <c r="N124" s="29"/>
      <c r="O124" s="29"/>
    </row>
    <row r="125" spans="1:15" ht="18.75">
      <c r="A125" s="27">
        <v>13</v>
      </c>
      <c r="B125" s="213"/>
      <c r="C125" s="214"/>
      <c r="D125" s="216"/>
      <c r="E125" s="220"/>
      <c r="F125" s="220"/>
      <c r="G125" s="220"/>
      <c r="H125" s="220"/>
      <c r="I125" s="220"/>
      <c r="J125" s="220"/>
      <c r="K125" s="219">
        <f t="shared" si="112"/>
        <v>0</v>
      </c>
      <c r="L125" s="366"/>
      <c r="M125" s="29"/>
      <c r="N125" s="29"/>
      <c r="O125" s="29"/>
    </row>
    <row r="126" spans="1:15" ht="18.75">
      <c r="A126" s="27">
        <v>14</v>
      </c>
      <c r="B126" s="213"/>
      <c r="C126" s="214"/>
      <c r="D126" s="216"/>
      <c r="E126" s="220"/>
      <c r="F126" s="220"/>
      <c r="G126" s="220"/>
      <c r="H126" s="220"/>
      <c r="I126" s="220"/>
      <c r="J126" s="220"/>
      <c r="K126" s="219">
        <f t="shared" si="112"/>
        <v>0</v>
      </c>
      <c r="L126" s="366"/>
      <c r="M126" s="29"/>
      <c r="N126" s="29"/>
      <c r="O126" s="29"/>
    </row>
    <row r="127" spans="1:15" ht="18.75">
      <c r="A127" s="27">
        <v>15</v>
      </c>
      <c r="B127" s="213"/>
      <c r="C127" s="214"/>
      <c r="D127" s="216"/>
      <c r="E127" s="220"/>
      <c r="F127" s="220"/>
      <c r="G127" s="220"/>
      <c r="H127" s="220"/>
      <c r="I127" s="220"/>
      <c r="J127" s="220"/>
      <c r="K127" s="219">
        <f t="shared" si="112"/>
        <v>0</v>
      </c>
      <c r="L127" s="366"/>
      <c r="M127" s="29"/>
      <c r="N127" s="29"/>
      <c r="O127" s="29"/>
    </row>
    <row r="128" spans="1:15" ht="18.75">
      <c r="A128" s="27">
        <v>16</v>
      </c>
      <c r="B128" s="213"/>
      <c r="C128" s="214"/>
      <c r="D128" s="216"/>
      <c r="E128" s="220"/>
      <c r="F128" s="220"/>
      <c r="G128" s="220"/>
      <c r="H128" s="220"/>
      <c r="I128" s="220"/>
      <c r="J128" s="220"/>
      <c r="K128" s="219">
        <f t="shared" si="112"/>
        <v>0</v>
      </c>
      <c r="L128" s="366"/>
      <c r="M128" s="29"/>
      <c r="N128" s="29"/>
      <c r="O128" s="29"/>
    </row>
    <row r="129" spans="1:15" ht="18.75">
      <c r="A129" s="27">
        <v>17</v>
      </c>
      <c r="B129" s="213"/>
      <c r="C129" s="214"/>
      <c r="D129" s="216"/>
      <c r="E129" s="220"/>
      <c r="F129" s="220"/>
      <c r="G129" s="220"/>
      <c r="H129" s="220"/>
      <c r="I129" s="220"/>
      <c r="J129" s="220"/>
      <c r="K129" s="219">
        <f t="shared" si="112"/>
        <v>0</v>
      </c>
      <c r="L129" s="366"/>
      <c r="M129" s="29"/>
      <c r="N129" s="29"/>
      <c r="O129" s="29"/>
    </row>
    <row r="130" spans="1:15" ht="18.75">
      <c r="A130" s="27">
        <v>18</v>
      </c>
      <c r="B130" s="213"/>
      <c r="C130" s="214"/>
      <c r="D130" s="216"/>
      <c r="E130" s="220"/>
      <c r="F130" s="220"/>
      <c r="G130" s="220"/>
      <c r="H130" s="220"/>
      <c r="I130" s="220"/>
      <c r="J130" s="220"/>
      <c r="K130" s="219">
        <f t="shared" si="112"/>
        <v>0</v>
      </c>
      <c r="L130" s="366"/>
      <c r="M130" s="29"/>
      <c r="N130" s="29"/>
      <c r="O130" s="29"/>
    </row>
    <row r="131" spans="1:15" ht="18.75">
      <c r="A131" s="27">
        <v>19</v>
      </c>
      <c r="B131" s="213"/>
      <c r="C131" s="214"/>
      <c r="D131" s="216"/>
      <c r="E131" s="220"/>
      <c r="F131" s="220"/>
      <c r="G131" s="220"/>
      <c r="H131" s="220"/>
      <c r="I131" s="220"/>
      <c r="J131" s="220"/>
      <c r="K131" s="219">
        <f t="shared" si="112"/>
        <v>0</v>
      </c>
      <c r="L131" s="366"/>
      <c r="M131" s="29"/>
      <c r="N131" s="29"/>
      <c r="O131" s="29"/>
    </row>
    <row r="132" spans="1:15" ht="18.75">
      <c r="A132" s="27">
        <v>20</v>
      </c>
      <c r="B132" s="213"/>
      <c r="C132" s="214"/>
      <c r="D132" s="216"/>
      <c r="E132" s="220"/>
      <c r="F132" s="220"/>
      <c r="G132" s="220"/>
      <c r="H132" s="220"/>
      <c r="I132" s="220"/>
      <c r="J132" s="220"/>
      <c r="K132" s="219">
        <f t="shared" si="112"/>
        <v>0</v>
      </c>
      <c r="L132" s="366"/>
      <c r="M132" s="29"/>
      <c r="N132" s="29"/>
      <c r="O132" s="29"/>
    </row>
    <row r="133" spans="1:15" ht="18.75">
      <c r="A133" s="27">
        <v>21</v>
      </c>
      <c r="B133" s="213"/>
      <c r="C133" s="214"/>
      <c r="D133" s="216"/>
      <c r="E133" s="220"/>
      <c r="F133" s="220"/>
      <c r="G133" s="220"/>
      <c r="H133" s="220"/>
      <c r="I133" s="220"/>
      <c r="J133" s="220"/>
      <c r="K133" s="219">
        <f t="shared" si="112"/>
        <v>0</v>
      </c>
      <c r="L133" s="366"/>
      <c r="M133" s="29"/>
      <c r="N133" s="29"/>
      <c r="O133" s="29"/>
    </row>
    <row r="134" spans="1:15" ht="18.75">
      <c r="A134" s="27">
        <v>22</v>
      </c>
      <c r="B134" s="213"/>
      <c r="C134" s="214"/>
      <c r="D134" s="216"/>
      <c r="E134" s="220"/>
      <c r="F134" s="220"/>
      <c r="G134" s="220"/>
      <c r="H134" s="220"/>
      <c r="I134" s="220"/>
      <c r="J134" s="220"/>
      <c r="K134" s="219">
        <f t="shared" si="112"/>
        <v>0</v>
      </c>
      <c r="L134" s="366"/>
      <c r="M134" s="29"/>
      <c r="N134" s="29"/>
      <c r="O134" s="29"/>
    </row>
    <row r="135" spans="1:15" ht="18.75">
      <c r="A135" s="27">
        <v>23</v>
      </c>
      <c r="B135" s="213"/>
      <c r="C135" s="214"/>
      <c r="D135" s="216"/>
      <c r="E135" s="220"/>
      <c r="F135" s="220"/>
      <c r="G135" s="220"/>
      <c r="H135" s="220"/>
      <c r="I135" s="220"/>
      <c r="J135" s="220"/>
      <c r="K135" s="219">
        <f t="shared" si="112"/>
        <v>0</v>
      </c>
      <c r="L135" s="366"/>
      <c r="M135" s="29"/>
      <c r="N135" s="29"/>
      <c r="O135" s="29"/>
    </row>
    <row r="136" spans="1:15" ht="18.75">
      <c r="A136" s="27">
        <v>24</v>
      </c>
      <c r="B136" s="213"/>
      <c r="C136" s="214"/>
      <c r="D136" s="216"/>
      <c r="E136" s="220"/>
      <c r="F136" s="220"/>
      <c r="G136" s="220"/>
      <c r="H136" s="220"/>
      <c r="I136" s="220"/>
      <c r="J136" s="220"/>
      <c r="K136" s="219">
        <f t="shared" si="112"/>
        <v>0</v>
      </c>
      <c r="L136" s="366"/>
      <c r="M136" s="29"/>
      <c r="N136" s="29"/>
      <c r="O136" s="29"/>
    </row>
    <row r="137" spans="1:15" ht="18.75">
      <c r="A137" s="27">
        <v>25</v>
      </c>
      <c r="B137" s="213"/>
      <c r="C137" s="214"/>
      <c r="D137" s="216"/>
      <c r="E137" s="220"/>
      <c r="F137" s="220"/>
      <c r="G137" s="220"/>
      <c r="H137" s="220"/>
      <c r="I137" s="220"/>
      <c r="J137" s="220"/>
      <c r="K137" s="219">
        <f t="shared" si="112"/>
        <v>0</v>
      </c>
      <c r="L137" s="366"/>
      <c r="M137" s="29"/>
      <c r="N137" s="29"/>
      <c r="O137" s="29"/>
    </row>
    <row r="138" spans="1:15" ht="18.75">
      <c r="A138" s="27">
        <v>26</v>
      </c>
      <c r="B138" s="213"/>
      <c r="C138" s="214"/>
      <c r="D138" s="216"/>
      <c r="E138" s="220"/>
      <c r="F138" s="220"/>
      <c r="G138" s="220"/>
      <c r="H138" s="220"/>
      <c r="I138" s="220"/>
      <c r="J138" s="220"/>
      <c r="K138" s="219">
        <f t="shared" si="112"/>
        <v>0</v>
      </c>
      <c r="L138" s="366"/>
      <c r="M138" s="29"/>
      <c r="N138" s="29"/>
      <c r="O138" s="29"/>
    </row>
    <row r="139" spans="1:15" ht="18.75">
      <c r="A139" s="27">
        <v>27</v>
      </c>
      <c r="B139" s="213"/>
      <c r="C139" s="214"/>
      <c r="D139" s="216"/>
      <c r="E139" s="220"/>
      <c r="F139" s="220"/>
      <c r="G139" s="220"/>
      <c r="H139" s="220"/>
      <c r="I139" s="220"/>
      <c r="J139" s="220"/>
      <c r="K139" s="219">
        <f t="shared" si="112"/>
        <v>0</v>
      </c>
      <c r="L139" s="366"/>
      <c r="M139" s="29"/>
      <c r="N139" s="29"/>
      <c r="O139" s="29"/>
    </row>
    <row r="140" spans="1:15" ht="18.75">
      <c r="A140" s="27">
        <v>28</v>
      </c>
      <c r="B140" s="213"/>
      <c r="C140" s="214"/>
      <c r="D140" s="216"/>
      <c r="E140" s="220"/>
      <c r="F140" s="220"/>
      <c r="G140" s="220"/>
      <c r="H140" s="220"/>
      <c r="I140" s="220"/>
      <c r="J140" s="220"/>
      <c r="K140" s="219">
        <f t="shared" si="112"/>
        <v>0</v>
      </c>
      <c r="L140" s="366"/>
      <c r="M140" s="29"/>
      <c r="N140" s="29"/>
      <c r="O140" s="29"/>
    </row>
    <row r="141" spans="1:15" ht="18.75">
      <c r="A141" s="27">
        <v>29</v>
      </c>
      <c r="B141" s="213"/>
      <c r="C141" s="214"/>
      <c r="D141" s="216"/>
      <c r="E141" s="220"/>
      <c r="F141" s="220"/>
      <c r="G141" s="220"/>
      <c r="H141" s="220"/>
      <c r="I141" s="220"/>
      <c r="J141" s="220"/>
      <c r="K141" s="219">
        <f t="shared" si="112"/>
        <v>0</v>
      </c>
      <c r="L141" s="366"/>
      <c r="M141" s="29"/>
      <c r="N141" s="29"/>
      <c r="O141" s="29"/>
    </row>
    <row r="142" spans="1:15" ht="18.75">
      <c r="A142" s="27">
        <v>30</v>
      </c>
      <c r="B142" s="213"/>
      <c r="C142" s="214"/>
      <c r="D142" s="216"/>
      <c r="E142" s="220"/>
      <c r="F142" s="220"/>
      <c r="G142" s="220"/>
      <c r="H142" s="220"/>
      <c r="I142" s="220"/>
      <c r="J142" s="220"/>
      <c r="K142" s="219">
        <f t="shared" si="112"/>
        <v>0</v>
      </c>
      <c r="L142" s="366"/>
      <c r="M142" s="29"/>
      <c r="N142" s="29"/>
      <c r="O142" s="29"/>
    </row>
    <row r="143" spans="1:15" ht="18.75">
      <c r="A143" s="27">
        <v>31</v>
      </c>
      <c r="B143" s="213"/>
      <c r="C143" s="214"/>
      <c r="D143" s="216"/>
      <c r="E143" s="220"/>
      <c r="F143" s="220"/>
      <c r="G143" s="220"/>
      <c r="H143" s="220"/>
      <c r="I143" s="220"/>
      <c r="J143" s="220"/>
      <c r="K143" s="219">
        <f t="shared" si="112"/>
        <v>0</v>
      </c>
      <c r="L143" s="366"/>
      <c r="M143" s="29"/>
      <c r="N143" s="29"/>
      <c r="O143" s="29"/>
    </row>
    <row r="144" spans="1:15" ht="18.75">
      <c r="A144" s="27">
        <v>32</v>
      </c>
      <c r="B144" s="213"/>
      <c r="C144" s="214"/>
      <c r="D144" s="216"/>
      <c r="E144" s="220"/>
      <c r="F144" s="220"/>
      <c r="G144" s="220"/>
      <c r="H144" s="220"/>
      <c r="I144" s="220"/>
      <c r="J144" s="220"/>
      <c r="K144" s="219">
        <f t="shared" si="112"/>
        <v>0</v>
      </c>
      <c r="L144" s="366"/>
      <c r="M144" s="29"/>
      <c r="N144" s="29"/>
      <c r="O144" s="29"/>
    </row>
    <row r="145" spans="1:15" ht="18.75">
      <c r="A145" s="27">
        <v>33</v>
      </c>
      <c r="B145" s="213"/>
      <c r="C145" s="214"/>
      <c r="D145" s="216"/>
      <c r="E145" s="220"/>
      <c r="F145" s="220"/>
      <c r="G145" s="220"/>
      <c r="H145" s="220"/>
      <c r="I145" s="220"/>
      <c r="J145" s="220"/>
      <c r="K145" s="219">
        <f t="shared" si="112"/>
        <v>0</v>
      </c>
      <c r="L145" s="366"/>
      <c r="M145" s="29"/>
      <c r="N145" s="29"/>
      <c r="O145" s="29"/>
    </row>
    <row r="146" spans="1:15" ht="18.75">
      <c r="A146" s="27">
        <v>34</v>
      </c>
      <c r="B146" s="213"/>
      <c r="C146" s="214"/>
      <c r="D146" s="216"/>
      <c r="E146" s="220"/>
      <c r="F146" s="220"/>
      <c r="G146" s="220"/>
      <c r="H146" s="220"/>
      <c r="I146" s="220"/>
      <c r="J146" s="220"/>
      <c r="K146" s="219">
        <f t="shared" si="112"/>
        <v>0</v>
      </c>
      <c r="L146" s="366"/>
      <c r="M146" s="29"/>
      <c r="N146" s="29"/>
      <c r="O146" s="29"/>
    </row>
    <row r="147" spans="1:15" ht="18.75">
      <c r="A147" s="27">
        <v>35</v>
      </c>
      <c r="B147" s="213"/>
      <c r="C147" s="214"/>
      <c r="D147" s="216"/>
      <c r="E147" s="220"/>
      <c r="F147" s="220"/>
      <c r="G147" s="220"/>
      <c r="H147" s="220"/>
      <c r="I147" s="220"/>
      <c r="J147" s="220"/>
      <c r="K147" s="219">
        <f t="shared" si="112"/>
        <v>0</v>
      </c>
      <c r="L147" s="366"/>
      <c r="M147" s="29"/>
      <c r="N147" s="29"/>
      <c r="O147" s="29"/>
    </row>
    <row r="148" spans="1:15" ht="18.75">
      <c r="A148" s="27">
        <v>36</v>
      </c>
      <c r="B148" s="213"/>
      <c r="C148" s="214"/>
      <c r="D148" s="216"/>
      <c r="E148" s="220"/>
      <c r="F148" s="220"/>
      <c r="G148" s="220"/>
      <c r="H148" s="220"/>
      <c r="I148" s="220"/>
      <c r="J148" s="220"/>
      <c r="K148" s="219">
        <f t="shared" si="112"/>
        <v>0</v>
      </c>
      <c r="L148" s="366"/>
      <c r="M148" s="29"/>
      <c r="N148" s="29"/>
      <c r="O148" s="29"/>
    </row>
    <row r="149" spans="1:15" ht="18.75">
      <c r="A149" s="27">
        <v>37</v>
      </c>
      <c r="B149" s="213"/>
      <c r="C149" s="214"/>
      <c r="D149" s="216"/>
      <c r="E149" s="220"/>
      <c r="F149" s="220"/>
      <c r="G149" s="220"/>
      <c r="H149" s="220"/>
      <c r="I149" s="220"/>
      <c r="J149" s="220"/>
      <c r="K149" s="219">
        <f t="shared" si="112"/>
        <v>0</v>
      </c>
      <c r="L149" s="366"/>
      <c r="M149" s="29"/>
      <c r="N149" s="29"/>
      <c r="O149" s="29"/>
    </row>
    <row r="150" spans="1:15" ht="18.75">
      <c r="A150" s="27">
        <v>38</v>
      </c>
      <c r="B150" s="213"/>
      <c r="C150" s="214"/>
      <c r="D150" s="216"/>
      <c r="E150" s="220"/>
      <c r="F150" s="220"/>
      <c r="G150" s="220"/>
      <c r="H150" s="220"/>
      <c r="I150" s="220"/>
      <c r="J150" s="220"/>
      <c r="K150" s="219">
        <f t="shared" si="112"/>
        <v>0</v>
      </c>
      <c r="L150" s="366"/>
      <c r="M150" s="29"/>
      <c r="N150" s="29"/>
      <c r="O150" s="29"/>
    </row>
    <row r="151" spans="1:15" ht="18.75">
      <c r="A151" s="27">
        <v>39</v>
      </c>
      <c r="B151" s="213"/>
      <c r="C151" s="214"/>
      <c r="D151" s="216"/>
      <c r="E151" s="220"/>
      <c r="F151" s="220"/>
      <c r="G151" s="220"/>
      <c r="H151" s="220"/>
      <c r="I151" s="220"/>
      <c r="J151" s="220"/>
      <c r="K151" s="219">
        <f t="shared" si="112"/>
        <v>0</v>
      </c>
      <c r="L151" s="366"/>
      <c r="M151" s="29"/>
      <c r="N151" s="29"/>
      <c r="O151" s="29"/>
    </row>
    <row r="152" spans="1:15" ht="18.75">
      <c r="A152" s="27">
        <v>40</v>
      </c>
      <c r="B152" s="213"/>
      <c r="C152" s="214"/>
      <c r="D152" s="216"/>
      <c r="E152" s="220"/>
      <c r="F152" s="220"/>
      <c r="G152" s="220"/>
      <c r="H152" s="220"/>
      <c r="I152" s="220"/>
      <c r="J152" s="220"/>
      <c r="K152" s="219">
        <f t="shared" si="112"/>
        <v>0</v>
      </c>
      <c r="L152" s="366"/>
      <c r="M152" s="29"/>
      <c r="N152" s="29"/>
      <c r="O152" s="29"/>
    </row>
    <row r="153" spans="1:15" ht="18.75">
      <c r="A153" s="27"/>
      <c r="B153" s="222" t="s">
        <v>38</v>
      </c>
      <c r="C153" s="223"/>
      <c r="D153" s="224"/>
      <c r="E153" s="225">
        <f t="shared" ref="E153:J153" si="113">SUM(E113:E128)</f>
        <v>0</v>
      </c>
      <c r="F153" s="225">
        <f t="shared" si="113"/>
        <v>0</v>
      </c>
      <c r="G153" s="225">
        <f t="shared" si="113"/>
        <v>0</v>
      </c>
      <c r="H153" s="225">
        <f t="shared" si="113"/>
        <v>0</v>
      </c>
      <c r="I153" s="225">
        <f t="shared" si="113"/>
        <v>4500</v>
      </c>
      <c r="J153" s="225">
        <f t="shared" si="113"/>
        <v>0</v>
      </c>
      <c r="K153" s="221">
        <f>SUM(E153:J153)</f>
        <v>4500</v>
      </c>
      <c r="L153" s="367"/>
      <c r="M153" s="29"/>
      <c r="N153" s="29"/>
      <c r="O153" s="29"/>
    </row>
    <row r="154" spans="1:15" ht="23.25">
      <c r="A154" s="511" t="s">
        <v>289</v>
      </c>
      <c r="B154" s="511"/>
      <c r="C154" s="511"/>
      <c r="D154" s="511"/>
      <c r="E154" s="511"/>
      <c r="F154" s="511"/>
      <c r="G154" s="511"/>
      <c r="H154" s="511"/>
      <c r="I154" s="511"/>
      <c r="J154" s="511"/>
      <c r="K154" s="511"/>
      <c r="L154" s="349"/>
      <c r="M154" s="29"/>
      <c r="N154" s="29"/>
      <c r="O154" s="29"/>
    </row>
    <row r="155" spans="1:15">
      <c r="A155" s="508" t="s">
        <v>7</v>
      </c>
      <c r="B155" s="508" t="s">
        <v>46</v>
      </c>
      <c r="C155" s="508" t="s">
        <v>67</v>
      </c>
      <c r="D155" s="508" t="s">
        <v>68</v>
      </c>
      <c r="E155" s="217" t="s">
        <v>69</v>
      </c>
      <c r="F155" s="217" t="s">
        <v>70</v>
      </c>
      <c r="G155" s="217" t="s">
        <v>70</v>
      </c>
      <c r="H155" s="217" t="s">
        <v>70</v>
      </c>
      <c r="I155" s="217" t="s">
        <v>70</v>
      </c>
      <c r="J155" s="217" t="s">
        <v>70</v>
      </c>
      <c r="K155" s="509" t="s">
        <v>71</v>
      </c>
      <c r="L155" s="364"/>
      <c r="M155" s="29"/>
      <c r="N155" s="29"/>
      <c r="O155" s="29"/>
    </row>
    <row r="156" spans="1:15">
      <c r="A156" s="508"/>
      <c r="B156" s="508"/>
      <c r="C156" s="508"/>
      <c r="D156" s="508"/>
      <c r="E156" s="218">
        <f>E112</f>
        <v>42825</v>
      </c>
      <c r="F156" s="218" t="str">
        <f t="shared" ref="F156:J156" si="114">F112</f>
        <v>2017-18</v>
      </c>
      <c r="G156" s="218" t="str">
        <f t="shared" si="114"/>
        <v>2018-19</v>
      </c>
      <c r="H156" s="218" t="str">
        <f t="shared" si="114"/>
        <v>2019-20</v>
      </c>
      <c r="I156" s="218" t="str">
        <f t="shared" si="114"/>
        <v>2020-21</v>
      </c>
      <c r="J156" s="218" t="str">
        <f t="shared" si="114"/>
        <v>2021-22</v>
      </c>
      <c r="K156" s="510"/>
      <c r="L156" s="365"/>
      <c r="M156" s="29"/>
      <c r="N156" s="29"/>
      <c r="O156" s="29"/>
    </row>
    <row r="157" spans="1:15" ht="18.75">
      <c r="A157" s="27">
        <v>1</v>
      </c>
      <c r="B157" s="313" t="str">
        <f t="shared" ref="B157:B158" si="115">B113</f>
        <v>Jherh m"kk ikfy;k</v>
      </c>
      <c r="C157" s="214" t="str">
        <f t="shared" ref="C157" si="116">C60</f>
        <v>PRINCIPAL</v>
      </c>
      <c r="D157" s="216" t="s">
        <v>341</v>
      </c>
      <c r="E157" s="220">
        <v>0</v>
      </c>
      <c r="F157" s="220">
        <v>0</v>
      </c>
      <c r="G157" s="220">
        <v>0</v>
      </c>
      <c r="H157" s="220">
        <v>0</v>
      </c>
      <c r="I157" s="220">
        <v>0</v>
      </c>
      <c r="J157" s="220">
        <v>0</v>
      </c>
      <c r="K157" s="219">
        <f>SUM(E157:J157)</f>
        <v>0</v>
      </c>
      <c r="L157" s="366"/>
      <c r="M157" s="29"/>
      <c r="N157" s="29"/>
      <c r="O157" s="29"/>
    </row>
    <row r="158" spans="1:15" ht="18.75">
      <c r="A158" s="27">
        <v>2</v>
      </c>
      <c r="B158" s="313" t="str">
        <f t="shared" si="115"/>
        <v>Jh ;ksxsUnz</v>
      </c>
      <c r="C158" s="214" t="s">
        <v>61</v>
      </c>
      <c r="D158" s="216" t="s">
        <v>341</v>
      </c>
      <c r="E158" s="220">
        <v>0</v>
      </c>
      <c r="F158" s="220">
        <v>0</v>
      </c>
      <c r="G158" s="220">
        <v>0</v>
      </c>
      <c r="H158" s="220">
        <v>0</v>
      </c>
      <c r="I158" s="220">
        <v>1000</v>
      </c>
      <c r="J158" s="220">
        <v>0</v>
      </c>
      <c r="K158" s="219">
        <f t="shared" ref="K158:K196" si="117">SUM(E158:J158)</f>
        <v>1000</v>
      </c>
      <c r="L158" s="366"/>
      <c r="M158" s="29"/>
      <c r="N158" s="29"/>
      <c r="O158" s="29"/>
    </row>
    <row r="159" spans="1:15" ht="18.75">
      <c r="A159" s="27">
        <v>3</v>
      </c>
      <c r="B159" s="313"/>
      <c r="C159" s="214"/>
      <c r="D159" s="216"/>
      <c r="E159" s="220"/>
      <c r="F159" s="220"/>
      <c r="G159" s="220"/>
      <c r="H159" s="220"/>
      <c r="I159" s="220"/>
      <c r="J159" s="220"/>
      <c r="K159" s="219">
        <f t="shared" si="117"/>
        <v>0</v>
      </c>
      <c r="L159" s="366"/>
      <c r="M159" s="29"/>
      <c r="N159" s="29"/>
      <c r="O159" s="29"/>
    </row>
    <row r="160" spans="1:15" ht="18.75">
      <c r="A160" s="27">
        <v>4</v>
      </c>
      <c r="B160" s="313"/>
      <c r="C160" s="214"/>
      <c r="D160" s="216"/>
      <c r="E160" s="220"/>
      <c r="F160" s="220"/>
      <c r="G160" s="220"/>
      <c r="H160" s="220"/>
      <c r="I160" s="220"/>
      <c r="J160" s="220"/>
      <c r="K160" s="219">
        <f t="shared" si="117"/>
        <v>0</v>
      </c>
      <c r="L160" s="366"/>
      <c r="M160" s="29"/>
      <c r="N160" s="29"/>
      <c r="O160" s="29"/>
    </row>
    <row r="161" spans="1:15" ht="18.75">
      <c r="A161" s="27">
        <v>5</v>
      </c>
      <c r="B161" s="313"/>
      <c r="C161" s="214"/>
      <c r="D161" s="216"/>
      <c r="E161" s="220"/>
      <c r="F161" s="220"/>
      <c r="G161" s="220"/>
      <c r="H161" s="220"/>
      <c r="I161" s="220"/>
      <c r="J161" s="220"/>
      <c r="K161" s="219">
        <f t="shared" si="117"/>
        <v>0</v>
      </c>
      <c r="L161" s="366"/>
      <c r="M161" s="29"/>
      <c r="N161" s="29"/>
      <c r="O161" s="29"/>
    </row>
    <row r="162" spans="1:15" ht="18.75">
      <c r="A162" s="27">
        <v>6</v>
      </c>
      <c r="B162" s="313"/>
      <c r="C162" s="214"/>
      <c r="D162" s="216"/>
      <c r="E162" s="220"/>
      <c r="F162" s="220"/>
      <c r="G162" s="220"/>
      <c r="H162" s="220"/>
      <c r="I162" s="220"/>
      <c r="J162" s="220"/>
      <c r="K162" s="219">
        <f t="shared" si="117"/>
        <v>0</v>
      </c>
      <c r="L162" s="366"/>
      <c r="M162" s="29"/>
      <c r="N162" s="29"/>
      <c r="O162" s="29"/>
    </row>
    <row r="163" spans="1:15" ht="18.75">
      <c r="A163" s="27">
        <v>7</v>
      </c>
      <c r="B163" s="313"/>
      <c r="C163" s="214"/>
      <c r="D163" s="216"/>
      <c r="E163" s="220"/>
      <c r="F163" s="220"/>
      <c r="G163" s="220"/>
      <c r="H163" s="220"/>
      <c r="I163" s="220"/>
      <c r="J163" s="220"/>
      <c r="K163" s="219">
        <f t="shared" si="117"/>
        <v>0</v>
      </c>
      <c r="L163" s="366"/>
      <c r="M163" s="29"/>
      <c r="N163" s="29"/>
      <c r="O163" s="29"/>
    </row>
    <row r="164" spans="1:15" ht="18.75">
      <c r="A164" s="27">
        <v>8</v>
      </c>
      <c r="B164" s="313"/>
      <c r="C164" s="214"/>
      <c r="D164" s="216"/>
      <c r="E164" s="220"/>
      <c r="F164" s="220"/>
      <c r="G164" s="220"/>
      <c r="H164" s="220"/>
      <c r="I164" s="220"/>
      <c r="J164" s="220"/>
      <c r="K164" s="219">
        <f t="shared" si="117"/>
        <v>0</v>
      </c>
      <c r="L164" s="366"/>
      <c r="M164" s="29"/>
      <c r="N164" s="29"/>
      <c r="O164" s="29"/>
    </row>
    <row r="165" spans="1:15" ht="18.75">
      <c r="A165" s="27">
        <v>9</v>
      </c>
      <c r="B165" s="313"/>
      <c r="C165" s="214"/>
      <c r="D165" s="216"/>
      <c r="E165" s="220"/>
      <c r="F165" s="220"/>
      <c r="G165" s="220"/>
      <c r="H165" s="220"/>
      <c r="I165" s="220"/>
      <c r="J165" s="220"/>
      <c r="K165" s="219">
        <f t="shared" si="117"/>
        <v>0</v>
      </c>
      <c r="L165" s="366"/>
      <c r="M165" s="29"/>
      <c r="N165" s="29"/>
      <c r="O165" s="29"/>
    </row>
    <row r="166" spans="1:15" ht="18.75">
      <c r="A166" s="27">
        <v>10</v>
      </c>
      <c r="B166" s="313"/>
      <c r="C166" s="214"/>
      <c r="D166" s="216"/>
      <c r="E166" s="220"/>
      <c r="F166" s="220"/>
      <c r="G166" s="220"/>
      <c r="H166" s="220"/>
      <c r="I166" s="220"/>
      <c r="J166" s="220"/>
      <c r="K166" s="219">
        <f t="shared" si="117"/>
        <v>0</v>
      </c>
      <c r="L166" s="366"/>
      <c r="M166" s="29"/>
      <c r="N166" s="29"/>
      <c r="O166" s="29"/>
    </row>
    <row r="167" spans="1:15" ht="18.75">
      <c r="A167" s="27">
        <v>11</v>
      </c>
      <c r="B167" s="313"/>
      <c r="C167" s="214"/>
      <c r="D167" s="216"/>
      <c r="E167" s="220"/>
      <c r="F167" s="220"/>
      <c r="G167" s="220"/>
      <c r="H167" s="220"/>
      <c r="I167" s="220"/>
      <c r="J167" s="220"/>
      <c r="K167" s="219">
        <f t="shared" si="117"/>
        <v>0</v>
      </c>
      <c r="L167" s="366"/>
      <c r="M167" s="29"/>
      <c r="N167" s="29"/>
      <c r="O167" s="29"/>
    </row>
    <row r="168" spans="1:15" ht="18.75">
      <c r="A168" s="27">
        <v>12</v>
      </c>
      <c r="B168" s="313"/>
      <c r="C168" s="214"/>
      <c r="D168" s="216"/>
      <c r="E168" s="220"/>
      <c r="F168" s="220"/>
      <c r="G168" s="220"/>
      <c r="H168" s="220"/>
      <c r="I168" s="220"/>
      <c r="J168" s="220"/>
      <c r="K168" s="219">
        <f t="shared" si="117"/>
        <v>0</v>
      </c>
      <c r="L168" s="366"/>
      <c r="M168" s="29"/>
      <c r="N168" s="29"/>
      <c r="O168" s="29"/>
    </row>
    <row r="169" spans="1:15" ht="18.75">
      <c r="A169" s="27">
        <v>13</v>
      </c>
      <c r="B169" s="313"/>
      <c r="C169" s="214"/>
      <c r="D169" s="216"/>
      <c r="E169" s="220"/>
      <c r="F169" s="220"/>
      <c r="G169" s="220"/>
      <c r="H169" s="220"/>
      <c r="I169" s="220"/>
      <c r="J169" s="220"/>
      <c r="K169" s="219">
        <f t="shared" si="117"/>
        <v>0</v>
      </c>
      <c r="L169" s="366"/>
      <c r="M169" s="29"/>
      <c r="N169" s="29"/>
      <c r="O169" s="29"/>
    </row>
    <row r="170" spans="1:15" ht="18.75">
      <c r="A170" s="27">
        <v>14</v>
      </c>
      <c r="B170" s="313"/>
      <c r="C170" s="214"/>
      <c r="D170" s="216"/>
      <c r="E170" s="220"/>
      <c r="F170" s="220"/>
      <c r="G170" s="220"/>
      <c r="H170" s="220"/>
      <c r="I170" s="220"/>
      <c r="J170" s="220"/>
      <c r="K170" s="219">
        <f t="shared" si="117"/>
        <v>0</v>
      </c>
      <c r="L170" s="366"/>
      <c r="M170" s="29"/>
      <c r="N170" s="29"/>
      <c r="O170" s="29"/>
    </row>
    <row r="171" spans="1:15" ht="18.75">
      <c r="A171" s="27">
        <v>15</v>
      </c>
      <c r="B171" s="313"/>
      <c r="C171" s="214"/>
      <c r="D171" s="216"/>
      <c r="E171" s="220"/>
      <c r="F171" s="220"/>
      <c r="G171" s="220"/>
      <c r="H171" s="220"/>
      <c r="I171" s="220"/>
      <c r="J171" s="220"/>
      <c r="K171" s="219">
        <f t="shared" si="117"/>
        <v>0</v>
      </c>
      <c r="L171" s="366"/>
      <c r="M171" s="29"/>
      <c r="N171" s="29"/>
      <c r="O171" s="29"/>
    </row>
    <row r="172" spans="1:15" ht="18.75">
      <c r="A172" s="27">
        <v>16</v>
      </c>
      <c r="B172" s="313"/>
      <c r="C172" s="214"/>
      <c r="D172" s="216"/>
      <c r="E172" s="220"/>
      <c r="F172" s="220"/>
      <c r="G172" s="220"/>
      <c r="H172" s="220"/>
      <c r="I172" s="220"/>
      <c r="J172" s="220"/>
      <c r="K172" s="219">
        <f t="shared" si="117"/>
        <v>0</v>
      </c>
      <c r="L172" s="366"/>
      <c r="M172" s="29"/>
      <c r="N172" s="29"/>
      <c r="O172" s="29"/>
    </row>
    <row r="173" spans="1:15" ht="18.75">
      <c r="A173" s="27">
        <v>17</v>
      </c>
      <c r="B173" s="313"/>
      <c r="C173" s="214"/>
      <c r="D173" s="216"/>
      <c r="E173" s="220"/>
      <c r="F173" s="220"/>
      <c r="G173" s="220"/>
      <c r="H173" s="220"/>
      <c r="I173" s="220"/>
      <c r="J173" s="220"/>
      <c r="K173" s="219">
        <f t="shared" si="117"/>
        <v>0</v>
      </c>
      <c r="L173" s="366"/>
      <c r="M173" s="29"/>
      <c r="N173" s="29"/>
      <c r="O173" s="29"/>
    </row>
    <row r="174" spans="1:15" ht="18.75">
      <c r="A174" s="27">
        <v>18</v>
      </c>
      <c r="B174" s="313"/>
      <c r="C174" s="214"/>
      <c r="D174" s="216"/>
      <c r="E174" s="220"/>
      <c r="F174" s="220"/>
      <c r="G174" s="220"/>
      <c r="H174" s="220"/>
      <c r="I174" s="220"/>
      <c r="J174" s="220"/>
      <c r="K174" s="219">
        <f t="shared" si="117"/>
        <v>0</v>
      </c>
      <c r="L174" s="366"/>
      <c r="M174" s="29"/>
      <c r="N174" s="29"/>
      <c r="O174" s="29"/>
    </row>
    <row r="175" spans="1:15" ht="18.75">
      <c r="A175" s="27">
        <v>19</v>
      </c>
      <c r="B175" s="313"/>
      <c r="C175" s="214"/>
      <c r="D175" s="216"/>
      <c r="E175" s="220"/>
      <c r="F175" s="220"/>
      <c r="G175" s="220"/>
      <c r="H175" s="220"/>
      <c r="I175" s="220"/>
      <c r="J175" s="220"/>
      <c r="K175" s="219">
        <f t="shared" si="117"/>
        <v>0</v>
      </c>
      <c r="L175" s="366"/>
      <c r="M175" s="29"/>
      <c r="N175" s="29"/>
      <c r="O175" s="29"/>
    </row>
    <row r="176" spans="1:15" ht="18.75">
      <c r="A176" s="27">
        <v>20</v>
      </c>
      <c r="B176" s="313"/>
      <c r="C176" s="214"/>
      <c r="D176" s="216"/>
      <c r="E176" s="220"/>
      <c r="F176" s="220"/>
      <c r="G176" s="220"/>
      <c r="H176" s="220"/>
      <c r="I176" s="220"/>
      <c r="J176" s="220"/>
      <c r="K176" s="219">
        <f t="shared" si="117"/>
        <v>0</v>
      </c>
      <c r="L176" s="366"/>
      <c r="M176" s="29"/>
      <c r="N176" s="29"/>
      <c r="O176" s="29"/>
    </row>
    <row r="177" spans="1:15" ht="18.75">
      <c r="A177" s="27">
        <v>21</v>
      </c>
      <c r="B177" s="313"/>
      <c r="C177" s="214"/>
      <c r="D177" s="216"/>
      <c r="E177" s="220"/>
      <c r="F177" s="220"/>
      <c r="G177" s="220"/>
      <c r="H177" s="220"/>
      <c r="I177" s="220"/>
      <c r="J177" s="220"/>
      <c r="K177" s="219">
        <f t="shared" si="117"/>
        <v>0</v>
      </c>
      <c r="L177" s="366"/>
      <c r="M177" s="29"/>
      <c r="N177" s="29"/>
      <c r="O177" s="29"/>
    </row>
    <row r="178" spans="1:15" ht="18.75">
      <c r="A178" s="27">
        <v>22</v>
      </c>
      <c r="B178" s="313"/>
      <c r="C178" s="214"/>
      <c r="D178" s="216"/>
      <c r="E178" s="220"/>
      <c r="F178" s="220"/>
      <c r="G178" s="220"/>
      <c r="H178" s="220"/>
      <c r="I178" s="220"/>
      <c r="J178" s="220"/>
      <c r="K178" s="219">
        <f t="shared" si="117"/>
        <v>0</v>
      </c>
      <c r="L178" s="366"/>
      <c r="M178" s="29"/>
      <c r="N178" s="29"/>
      <c r="O178" s="29"/>
    </row>
    <row r="179" spans="1:15" ht="18.75">
      <c r="A179" s="27">
        <v>23</v>
      </c>
      <c r="B179" s="313"/>
      <c r="C179" s="214"/>
      <c r="D179" s="216"/>
      <c r="E179" s="220"/>
      <c r="F179" s="220"/>
      <c r="G179" s="220"/>
      <c r="H179" s="220"/>
      <c r="I179" s="220"/>
      <c r="J179" s="220"/>
      <c r="K179" s="219">
        <f t="shared" si="117"/>
        <v>0</v>
      </c>
      <c r="L179" s="366"/>
      <c r="M179" s="29"/>
      <c r="N179" s="29"/>
      <c r="O179" s="29"/>
    </row>
    <row r="180" spans="1:15" ht="18.75">
      <c r="A180" s="27">
        <v>24</v>
      </c>
      <c r="B180" s="313"/>
      <c r="C180" s="214"/>
      <c r="D180" s="216"/>
      <c r="E180" s="220"/>
      <c r="F180" s="220"/>
      <c r="G180" s="220"/>
      <c r="H180" s="220"/>
      <c r="I180" s="220"/>
      <c r="J180" s="220"/>
      <c r="K180" s="219">
        <f t="shared" si="117"/>
        <v>0</v>
      </c>
      <c r="L180" s="366"/>
      <c r="M180" s="29"/>
      <c r="N180" s="29"/>
      <c r="O180" s="29"/>
    </row>
    <row r="181" spans="1:15" ht="18.75">
      <c r="A181" s="27">
        <v>25</v>
      </c>
      <c r="B181" s="313"/>
      <c r="C181" s="214"/>
      <c r="D181" s="216"/>
      <c r="E181" s="220"/>
      <c r="F181" s="220"/>
      <c r="G181" s="220"/>
      <c r="H181" s="220"/>
      <c r="I181" s="220"/>
      <c r="J181" s="220"/>
      <c r="K181" s="219">
        <f t="shared" si="117"/>
        <v>0</v>
      </c>
      <c r="L181" s="366"/>
      <c r="M181" s="29"/>
      <c r="N181" s="29"/>
      <c r="O181" s="29"/>
    </row>
    <row r="182" spans="1:15" ht="18.75">
      <c r="A182" s="27">
        <v>26</v>
      </c>
      <c r="B182" s="313"/>
      <c r="C182" s="214"/>
      <c r="D182" s="216"/>
      <c r="E182" s="220"/>
      <c r="F182" s="220"/>
      <c r="G182" s="220"/>
      <c r="H182" s="220"/>
      <c r="I182" s="220"/>
      <c r="J182" s="220"/>
      <c r="K182" s="219">
        <f t="shared" si="117"/>
        <v>0</v>
      </c>
      <c r="L182" s="366"/>
      <c r="M182" s="29"/>
      <c r="N182" s="29"/>
      <c r="O182" s="29"/>
    </row>
    <row r="183" spans="1:15" ht="18.75">
      <c r="A183" s="27">
        <v>27</v>
      </c>
      <c r="B183" s="313"/>
      <c r="C183" s="214"/>
      <c r="D183" s="216"/>
      <c r="E183" s="220"/>
      <c r="F183" s="220"/>
      <c r="G183" s="220"/>
      <c r="H183" s="220"/>
      <c r="I183" s="220"/>
      <c r="J183" s="220"/>
      <c r="K183" s="219">
        <f t="shared" si="117"/>
        <v>0</v>
      </c>
      <c r="L183" s="366"/>
      <c r="M183" s="29"/>
      <c r="N183" s="29"/>
      <c r="O183" s="29"/>
    </row>
    <row r="184" spans="1:15" ht="18.75">
      <c r="A184" s="27">
        <v>28</v>
      </c>
      <c r="B184" s="313"/>
      <c r="C184" s="214"/>
      <c r="D184" s="216"/>
      <c r="E184" s="220"/>
      <c r="F184" s="220"/>
      <c r="G184" s="220"/>
      <c r="H184" s="220"/>
      <c r="I184" s="220"/>
      <c r="J184" s="220"/>
      <c r="K184" s="219">
        <f t="shared" si="117"/>
        <v>0</v>
      </c>
      <c r="L184" s="366"/>
      <c r="M184" s="29"/>
      <c r="N184" s="29"/>
      <c r="O184" s="29"/>
    </row>
    <row r="185" spans="1:15" ht="18.75">
      <c r="A185" s="27">
        <v>29</v>
      </c>
      <c r="B185" s="313"/>
      <c r="C185" s="214"/>
      <c r="D185" s="216"/>
      <c r="E185" s="220"/>
      <c r="F185" s="220"/>
      <c r="G185" s="220"/>
      <c r="H185" s="220"/>
      <c r="I185" s="220"/>
      <c r="J185" s="220"/>
      <c r="K185" s="219">
        <f t="shared" si="117"/>
        <v>0</v>
      </c>
      <c r="L185" s="366"/>
      <c r="M185" s="29"/>
      <c r="N185" s="29"/>
      <c r="O185" s="29"/>
    </row>
    <row r="186" spans="1:15" ht="18.75">
      <c r="A186" s="27">
        <v>30</v>
      </c>
      <c r="B186" s="313"/>
      <c r="C186" s="214"/>
      <c r="D186" s="216"/>
      <c r="E186" s="220"/>
      <c r="F186" s="220"/>
      <c r="G186" s="220"/>
      <c r="H186" s="220"/>
      <c r="I186" s="220"/>
      <c r="J186" s="220"/>
      <c r="K186" s="219">
        <f t="shared" si="117"/>
        <v>0</v>
      </c>
      <c r="L186" s="366"/>
      <c r="M186" s="29"/>
      <c r="N186" s="29"/>
      <c r="O186" s="29"/>
    </row>
    <row r="187" spans="1:15" ht="18.75">
      <c r="A187" s="27">
        <v>31</v>
      </c>
      <c r="B187" s="313"/>
      <c r="C187" s="214"/>
      <c r="D187" s="216"/>
      <c r="E187" s="220"/>
      <c r="F187" s="220"/>
      <c r="G187" s="220"/>
      <c r="H187" s="220"/>
      <c r="I187" s="220"/>
      <c r="J187" s="220"/>
      <c r="K187" s="219">
        <f t="shared" si="117"/>
        <v>0</v>
      </c>
      <c r="L187" s="366"/>
      <c r="M187" s="29"/>
      <c r="N187" s="29"/>
      <c r="O187" s="29"/>
    </row>
    <row r="188" spans="1:15" ht="18.75">
      <c r="A188" s="27">
        <v>32</v>
      </c>
      <c r="B188" s="313"/>
      <c r="C188" s="214"/>
      <c r="D188" s="216"/>
      <c r="E188" s="220"/>
      <c r="F188" s="220"/>
      <c r="G188" s="220"/>
      <c r="H188" s="220"/>
      <c r="I188" s="220"/>
      <c r="J188" s="220"/>
      <c r="K188" s="219">
        <f t="shared" si="117"/>
        <v>0</v>
      </c>
      <c r="L188" s="366"/>
      <c r="M188" s="29"/>
      <c r="N188" s="29"/>
      <c r="O188" s="29"/>
    </row>
    <row r="189" spans="1:15" ht="18.75">
      <c r="A189" s="27">
        <v>33</v>
      </c>
      <c r="B189" s="313"/>
      <c r="C189" s="214"/>
      <c r="D189" s="216"/>
      <c r="E189" s="220"/>
      <c r="F189" s="220"/>
      <c r="G189" s="220"/>
      <c r="H189" s="220"/>
      <c r="I189" s="220"/>
      <c r="J189" s="220"/>
      <c r="K189" s="219">
        <f t="shared" si="117"/>
        <v>0</v>
      </c>
      <c r="L189" s="366"/>
      <c r="M189" s="29"/>
      <c r="N189" s="29"/>
      <c r="O189" s="29"/>
    </row>
    <row r="190" spans="1:15" ht="18.75">
      <c r="A190" s="27">
        <v>34</v>
      </c>
      <c r="B190" s="313"/>
      <c r="C190" s="214"/>
      <c r="D190" s="216"/>
      <c r="E190" s="220"/>
      <c r="F190" s="220"/>
      <c r="G190" s="220"/>
      <c r="H190" s="220"/>
      <c r="I190" s="220"/>
      <c r="J190" s="220"/>
      <c r="K190" s="219">
        <f t="shared" si="117"/>
        <v>0</v>
      </c>
      <c r="L190" s="366"/>
      <c r="M190" s="29"/>
      <c r="N190" s="29"/>
      <c r="O190" s="29"/>
    </row>
    <row r="191" spans="1:15" ht="18.75">
      <c r="A191" s="27">
        <v>35</v>
      </c>
      <c r="B191" s="313"/>
      <c r="C191" s="214"/>
      <c r="D191" s="216"/>
      <c r="E191" s="220"/>
      <c r="F191" s="220"/>
      <c r="G191" s="220"/>
      <c r="H191" s="220"/>
      <c r="I191" s="220"/>
      <c r="J191" s="220"/>
      <c r="K191" s="219">
        <f t="shared" si="117"/>
        <v>0</v>
      </c>
      <c r="L191" s="366"/>
      <c r="M191" s="29"/>
      <c r="N191" s="29"/>
      <c r="O191" s="29"/>
    </row>
    <row r="192" spans="1:15" ht="18.75">
      <c r="A192" s="27">
        <v>36</v>
      </c>
      <c r="B192" s="313"/>
      <c r="C192" s="214"/>
      <c r="D192" s="216"/>
      <c r="E192" s="220"/>
      <c r="F192" s="220"/>
      <c r="G192" s="220"/>
      <c r="H192" s="220"/>
      <c r="I192" s="220"/>
      <c r="J192" s="220"/>
      <c r="K192" s="219">
        <f t="shared" si="117"/>
        <v>0</v>
      </c>
      <c r="L192" s="366"/>
      <c r="M192" s="29"/>
      <c r="N192" s="29"/>
      <c r="O192" s="29"/>
    </row>
    <row r="193" spans="1:15" ht="18.75">
      <c r="A193" s="27">
        <v>37</v>
      </c>
      <c r="B193" s="313"/>
      <c r="C193" s="214"/>
      <c r="D193" s="216"/>
      <c r="E193" s="220"/>
      <c r="F193" s="220"/>
      <c r="G193" s="220"/>
      <c r="H193" s="220"/>
      <c r="I193" s="220"/>
      <c r="J193" s="220"/>
      <c r="K193" s="219">
        <f t="shared" si="117"/>
        <v>0</v>
      </c>
      <c r="L193" s="366"/>
      <c r="M193" s="29"/>
      <c r="N193" s="29"/>
      <c r="O193" s="29"/>
    </row>
    <row r="194" spans="1:15" ht="18.75">
      <c r="A194" s="27">
        <v>38</v>
      </c>
      <c r="B194" s="313"/>
      <c r="C194" s="214"/>
      <c r="D194" s="216"/>
      <c r="E194" s="220"/>
      <c r="F194" s="220"/>
      <c r="G194" s="220"/>
      <c r="H194" s="220"/>
      <c r="I194" s="220"/>
      <c r="J194" s="220"/>
      <c r="K194" s="219">
        <f t="shared" si="117"/>
        <v>0</v>
      </c>
      <c r="L194" s="366"/>
      <c r="M194" s="29"/>
      <c r="N194" s="29"/>
      <c r="O194" s="29"/>
    </row>
    <row r="195" spans="1:15" ht="18.75">
      <c r="A195" s="27">
        <v>39</v>
      </c>
      <c r="B195" s="313"/>
      <c r="C195" s="214"/>
      <c r="D195" s="216"/>
      <c r="E195" s="220"/>
      <c r="F195" s="220"/>
      <c r="G195" s="220"/>
      <c r="H195" s="220"/>
      <c r="I195" s="220"/>
      <c r="J195" s="220"/>
      <c r="K195" s="219">
        <f t="shared" si="117"/>
        <v>0</v>
      </c>
      <c r="L195" s="366"/>
      <c r="M195" s="29"/>
      <c r="N195" s="29"/>
      <c r="O195" s="29"/>
    </row>
    <row r="196" spans="1:15" ht="18.75">
      <c r="A196" s="27">
        <v>40</v>
      </c>
      <c r="B196" s="313"/>
      <c r="C196" s="214"/>
      <c r="D196" s="216"/>
      <c r="E196" s="220"/>
      <c r="F196" s="220"/>
      <c r="G196" s="220"/>
      <c r="H196" s="220"/>
      <c r="I196" s="220"/>
      <c r="J196" s="220"/>
      <c r="K196" s="219">
        <f t="shared" si="117"/>
        <v>0</v>
      </c>
      <c r="L196" s="366"/>
      <c r="M196" s="29"/>
      <c r="N196" s="29"/>
      <c r="O196" s="29"/>
    </row>
    <row r="197" spans="1:15" ht="18.75">
      <c r="A197" s="28"/>
      <c r="B197" s="28" t="s">
        <v>38</v>
      </c>
      <c r="C197" s="28"/>
      <c r="D197" s="28"/>
      <c r="E197" s="219">
        <f t="shared" ref="E197:J197" si="118">SUM(E157:E172)</f>
        <v>0</v>
      </c>
      <c r="F197" s="219">
        <f t="shared" si="118"/>
        <v>0</v>
      </c>
      <c r="G197" s="219">
        <f t="shared" si="118"/>
        <v>0</v>
      </c>
      <c r="H197" s="219">
        <f t="shared" si="118"/>
        <v>0</v>
      </c>
      <c r="I197" s="219">
        <f t="shared" si="118"/>
        <v>1000</v>
      </c>
      <c r="J197" s="219">
        <f t="shared" si="118"/>
        <v>0</v>
      </c>
      <c r="K197" s="219">
        <f>SUM(E197:J197)</f>
        <v>1000</v>
      </c>
      <c r="L197" s="366"/>
      <c r="M197" s="29"/>
      <c r="N197" s="29"/>
      <c r="O197" s="29"/>
    </row>
    <row r="198" spans="1:15">
      <c r="A198" s="30"/>
      <c r="B198" s="31"/>
      <c r="C198" s="32"/>
      <c r="D198" s="32"/>
      <c r="E198" s="30"/>
      <c r="F198" s="30"/>
      <c r="G198" s="30"/>
      <c r="H198" s="30"/>
      <c r="I198" s="30"/>
      <c r="J198" s="30"/>
      <c r="K198" s="30"/>
      <c r="L198" s="30"/>
      <c r="M198" s="29"/>
      <c r="N198" s="29"/>
      <c r="O198" s="29"/>
    </row>
    <row r="199" spans="1:15">
      <c r="A199" s="30"/>
      <c r="B199" s="31"/>
      <c r="C199" s="32"/>
      <c r="D199" s="32"/>
      <c r="E199" s="30"/>
      <c r="F199" s="30"/>
      <c r="G199" s="30"/>
      <c r="H199" s="30"/>
      <c r="I199" s="30"/>
      <c r="J199" s="30"/>
      <c r="K199" s="30"/>
      <c r="L199" s="30"/>
      <c r="M199" s="29"/>
      <c r="N199" s="29"/>
      <c r="O199" s="29"/>
    </row>
    <row r="200" spans="1:15">
      <c r="A200" s="30"/>
      <c r="B200" s="31"/>
      <c r="C200" s="32"/>
      <c r="D200" s="32"/>
      <c r="E200" s="30"/>
      <c r="F200" s="30"/>
      <c r="G200" s="30"/>
      <c r="H200" s="30"/>
      <c r="I200" s="30"/>
      <c r="J200" s="30"/>
      <c r="K200" s="30"/>
      <c r="L200" s="30"/>
      <c r="M200" s="29"/>
      <c r="N200" s="29"/>
      <c r="O200" s="29"/>
    </row>
    <row r="201" spans="1:15">
      <c r="A201" s="7"/>
      <c r="B201" s="8"/>
      <c r="C201" s="9"/>
      <c r="D201" s="9"/>
      <c r="E201" s="7"/>
      <c r="F201" s="7"/>
      <c r="G201" s="7"/>
      <c r="H201" s="7"/>
      <c r="I201" s="7"/>
      <c r="J201" s="7"/>
      <c r="K201" s="7"/>
      <c r="L201" s="7"/>
    </row>
    <row r="202" spans="1:15" hidden="1">
      <c r="A202" s="7"/>
      <c r="B202" s="8"/>
      <c r="C202" s="9"/>
      <c r="D202" s="9"/>
      <c r="E202" s="7"/>
      <c r="F202" s="7"/>
      <c r="G202" s="7"/>
      <c r="H202" s="7"/>
      <c r="I202" s="7"/>
      <c r="J202" s="7"/>
      <c r="K202" s="7"/>
      <c r="L202" s="7"/>
    </row>
    <row r="203" spans="1:15" hidden="1">
      <c r="A203" s="7"/>
      <c r="B203" s="8"/>
      <c r="C203" s="9"/>
      <c r="D203" s="9"/>
      <c r="E203" s="7"/>
      <c r="F203" s="7"/>
      <c r="G203" s="7"/>
      <c r="H203" s="7"/>
      <c r="I203" s="7"/>
      <c r="J203" s="7"/>
      <c r="K203" s="7"/>
      <c r="L203" s="7"/>
    </row>
    <row r="204" spans="1:15" hidden="1">
      <c r="A204" s="7"/>
      <c r="B204" s="8"/>
      <c r="C204" s="9"/>
      <c r="D204" s="9"/>
      <c r="E204" s="7"/>
      <c r="F204" s="7"/>
      <c r="G204" s="7"/>
      <c r="H204" s="7"/>
      <c r="I204" s="7"/>
      <c r="J204" s="7"/>
      <c r="K204" s="7"/>
      <c r="L204" s="7"/>
    </row>
    <row r="205" spans="1:15" hidden="1">
      <c r="A205" s="7"/>
      <c r="B205" s="8"/>
      <c r="C205" s="9"/>
      <c r="D205" s="9"/>
      <c r="E205" s="7"/>
      <c r="F205" s="7"/>
      <c r="G205" s="7"/>
      <c r="H205" s="7"/>
      <c r="I205" s="7"/>
      <c r="J205" s="7"/>
      <c r="K205" s="7"/>
      <c r="L205" s="7"/>
    </row>
    <row r="206" spans="1:15"/>
    <row r="207" spans="1:15">
      <c r="C207" s="311" t="s">
        <v>54</v>
      </c>
    </row>
    <row r="208" spans="1:15">
      <c r="C208" s="311" t="s">
        <v>164</v>
      </c>
    </row>
    <row r="209" spans="3:3">
      <c r="C209" s="311" t="s">
        <v>166</v>
      </c>
    </row>
    <row r="210" spans="3:3">
      <c r="C210" s="311" t="s">
        <v>168</v>
      </c>
    </row>
    <row r="211" spans="3:3">
      <c r="C211" s="311" t="s">
        <v>170</v>
      </c>
    </row>
    <row r="212" spans="3:3">
      <c r="C212" s="311" t="s">
        <v>346</v>
      </c>
    </row>
    <row r="213" spans="3:3">
      <c r="C213" s="311" t="s">
        <v>173</v>
      </c>
    </row>
    <row r="214" spans="3:3">
      <c r="C214" s="311" t="s">
        <v>175</v>
      </c>
    </row>
    <row r="215" spans="3:3">
      <c r="C215" s="311" t="s">
        <v>61</v>
      </c>
    </row>
    <row r="216" spans="3:3">
      <c r="C216" s="312" t="s">
        <v>178</v>
      </c>
    </row>
    <row r="217" spans="3:3">
      <c r="C217" s="311" t="s">
        <v>64</v>
      </c>
    </row>
    <row r="218" spans="3:3">
      <c r="C218" s="311" t="s">
        <v>181</v>
      </c>
    </row>
    <row r="219" spans="3:3">
      <c r="C219" s="311" t="s">
        <v>63</v>
      </c>
    </row>
    <row r="220" spans="3:3">
      <c r="C220" s="311" t="s">
        <v>184</v>
      </c>
    </row>
    <row r="221" spans="3:3">
      <c r="C221" s="311" t="s">
        <v>186</v>
      </c>
    </row>
    <row r="222" spans="3:3">
      <c r="C222" s="311" t="s">
        <v>188</v>
      </c>
    </row>
    <row r="223" spans="3:3">
      <c r="C223" s="311" t="s">
        <v>190</v>
      </c>
    </row>
    <row r="224" spans="3:3">
      <c r="C224" s="311" t="s">
        <v>65</v>
      </c>
    </row>
    <row r="225" spans="3:3">
      <c r="C225" s="311" t="s">
        <v>347</v>
      </c>
    </row>
    <row r="226" spans="3:3">
      <c r="C226" s="311" t="s">
        <v>66</v>
      </c>
    </row>
    <row r="227" spans="3:3">
      <c r="C227" s="311" t="s">
        <v>196</v>
      </c>
    </row>
    <row r="228" spans="3:3">
      <c r="C228" s="311" t="s">
        <v>198</v>
      </c>
    </row>
    <row r="229" spans="3:3">
      <c r="C229" s="310"/>
    </row>
    <row r="230" spans="3:3">
      <c r="C230" s="310"/>
    </row>
    <row r="231" spans="3:3">
      <c r="C231" s="310"/>
    </row>
    <row r="232" spans="3:3">
      <c r="C232" s="310"/>
    </row>
    <row r="233" spans="3:3"/>
    <row r="234" spans="3:3"/>
    <row r="235" spans="3:3"/>
    <row r="236" spans="3:3"/>
  </sheetData>
  <protectedRanges>
    <protectedRange sqref="D16:D23" name="Range1"/>
  </protectedRanges>
  <mergeCells count="80">
    <mergeCell ref="A15:B15"/>
    <mergeCell ref="A14:B14"/>
    <mergeCell ref="A24:B24"/>
    <mergeCell ref="Q3:U3"/>
    <mergeCell ref="CS58:CS59"/>
    <mergeCell ref="AF58:AF59"/>
    <mergeCell ref="AG58:AN58"/>
    <mergeCell ref="AS58:AS59"/>
    <mergeCell ref="AT58:BA58"/>
    <mergeCell ref="BF58:BF59"/>
    <mergeCell ref="F8:H8"/>
    <mergeCell ref="C3:D3"/>
    <mergeCell ref="C4:D4"/>
    <mergeCell ref="A6:I6"/>
    <mergeCell ref="A7:A9"/>
    <mergeCell ref="B7:B9"/>
    <mergeCell ref="CT58:DA58"/>
    <mergeCell ref="BG58:BN58"/>
    <mergeCell ref="BS58:BS59"/>
    <mergeCell ref="BT58:CA58"/>
    <mergeCell ref="CF58:CF59"/>
    <mergeCell ref="CG58:CN58"/>
    <mergeCell ref="A1:B1"/>
    <mergeCell ref="A2:B2"/>
    <mergeCell ref="A3:B3"/>
    <mergeCell ref="A4:B4"/>
    <mergeCell ref="A5:B5"/>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L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60:C109 C113:C152">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tabColor rgb="FF00B050"/>
    <pageSetUpPr fitToPage="1"/>
  </sheetPr>
  <dimension ref="A1:AC21"/>
  <sheetViews>
    <sheetView showGridLines="0" view="pageBreakPreview" zoomScaleSheetLayoutView="100" workbookViewId="0">
      <selection activeCell="AE13" sqref="AE13"/>
    </sheetView>
  </sheetViews>
  <sheetFormatPr defaultColWidth="8.875" defaultRowHeight="15"/>
  <cols>
    <col min="1" max="1" width="4.75" style="174" customWidth="1"/>
    <col min="2" max="2" width="20.625" style="174" customWidth="1"/>
    <col min="3" max="29" width="4.625" style="174" customWidth="1"/>
    <col min="30" max="16384" width="8.875" style="174"/>
  </cols>
  <sheetData>
    <row r="1" spans="1:29" ht="18.75">
      <c r="A1" s="751" t="s">
        <v>628</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row>
    <row r="2" spans="1:29" s="6" customFormat="1" ht="23.25" customHeight="1">
      <c r="A2" s="753" t="s">
        <v>629</v>
      </c>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row>
    <row r="3" spans="1:29" s="6" customFormat="1" ht="33.75" customHeight="1">
      <c r="A3" s="755" t="str">
        <f>CONCATENATE("ihbZbZvks dksM o uke","]  ",Master!D2,"]   ",Master!C3)</f>
        <v>ihbZbZvks dksM o uke]   jktdh; ljnkj mPp ek/;fed fo|ky; dksViwryh ¼t;iqj½ ]   30695</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row>
    <row r="4" spans="1:29" ht="18" customHeight="1">
      <c r="A4" s="580" t="s">
        <v>7</v>
      </c>
      <c r="B4" s="581" t="s">
        <v>616</v>
      </c>
      <c r="C4" s="750" t="s">
        <v>630</v>
      </c>
      <c r="D4" s="750"/>
      <c r="E4" s="750"/>
      <c r="F4" s="750" t="s">
        <v>631</v>
      </c>
      <c r="G4" s="750"/>
      <c r="H4" s="750"/>
      <c r="I4" s="750" t="s">
        <v>632</v>
      </c>
      <c r="J4" s="750"/>
      <c r="K4" s="750"/>
      <c r="L4" s="750" t="s">
        <v>633</v>
      </c>
      <c r="M4" s="750"/>
      <c r="N4" s="750"/>
      <c r="O4" s="750" t="s">
        <v>634</v>
      </c>
      <c r="P4" s="750"/>
      <c r="Q4" s="750"/>
      <c r="R4" s="750" t="s">
        <v>635</v>
      </c>
      <c r="S4" s="750"/>
      <c r="T4" s="750"/>
      <c r="U4" s="750" t="s">
        <v>636</v>
      </c>
      <c r="V4" s="750"/>
      <c r="W4" s="750"/>
      <c r="X4" s="750" t="s">
        <v>637</v>
      </c>
      <c r="Y4" s="750"/>
      <c r="Z4" s="750"/>
      <c r="AA4" s="750" t="s">
        <v>38</v>
      </c>
      <c r="AB4" s="750"/>
      <c r="AC4" s="750"/>
    </row>
    <row r="5" spans="1:29" ht="18" customHeight="1">
      <c r="A5" s="580"/>
      <c r="B5" s="581"/>
      <c r="C5" s="485" t="s">
        <v>638</v>
      </c>
      <c r="D5" s="485" t="s">
        <v>639</v>
      </c>
      <c r="E5" s="485" t="s">
        <v>640</v>
      </c>
      <c r="F5" s="485" t="s">
        <v>638</v>
      </c>
      <c r="G5" s="485" t="s">
        <v>639</v>
      </c>
      <c r="H5" s="485" t="s">
        <v>640</v>
      </c>
      <c r="I5" s="485" t="s">
        <v>638</v>
      </c>
      <c r="J5" s="485" t="s">
        <v>639</v>
      </c>
      <c r="K5" s="485" t="s">
        <v>640</v>
      </c>
      <c r="L5" s="485" t="s">
        <v>638</v>
      </c>
      <c r="M5" s="485" t="s">
        <v>639</v>
      </c>
      <c r="N5" s="485" t="s">
        <v>640</v>
      </c>
      <c r="O5" s="485" t="s">
        <v>638</v>
      </c>
      <c r="P5" s="485" t="s">
        <v>639</v>
      </c>
      <c r="Q5" s="485" t="s">
        <v>640</v>
      </c>
      <c r="R5" s="485" t="s">
        <v>638</v>
      </c>
      <c r="S5" s="485" t="s">
        <v>639</v>
      </c>
      <c r="T5" s="485" t="s">
        <v>640</v>
      </c>
      <c r="U5" s="485" t="s">
        <v>638</v>
      </c>
      <c r="V5" s="485" t="s">
        <v>639</v>
      </c>
      <c r="W5" s="485" t="s">
        <v>640</v>
      </c>
      <c r="X5" s="485" t="s">
        <v>638</v>
      </c>
      <c r="Y5" s="485" t="s">
        <v>639</v>
      </c>
      <c r="Z5" s="485" t="s">
        <v>640</v>
      </c>
      <c r="AA5" s="485" t="s">
        <v>638</v>
      </c>
      <c r="AB5" s="485" t="s">
        <v>639</v>
      </c>
      <c r="AC5" s="485" t="s">
        <v>640</v>
      </c>
    </row>
    <row r="6" spans="1:29" s="6" customFormat="1" ht="27" customHeight="1">
      <c r="A6" s="436">
        <v>1</v>
      </c>
      <c r="B6" s="496" t="s">
        <v>641</v>
      </c>
      <c r="C6" s="389">
        <v>4</v>
      </c>
      <c r="D6" s="389">
        <v>2</v>
      </c>
      <c r="E6" s="389">
        <f>(C6+D6)</f>
        <v>6</v>
      </c>
      <c r="F6" s="389">
        <v>1</v>
      </c>
      <c r="G6" s="389">
        <v>6</v>
      </c>
      <c r="H6" s="389">
        <f>(F6+G6)</f>
        <v>7</v>
      </c>
      <c r="I6" s="389">
        <v>0</v>
      </c>
      <c r="J6" s="389">
        <v>3</v>
      </c>
      <c r="K6" s="389">
        <f>(I6+J6)</f>
        <v>3</v>
      </c>
      <c r="L6" s="389">
        <v>2</v>
      </c>
      <c r="M6" s="389">
        <v>3</v>
      </c>
      <c r="N6" s="389">
        <f>(L6+M6)</f>
        <v>5</v>
      </c>
      <c r="O6" s="389">
        <v>3</v>
      </c>
      <c r="P6" s="389">
        <v>5</v>
      </c>
      <c r="Q6" s="389">
        <f>(O6+P6)</f>
        <v>8</v>
      </c>
      <c r="R6" s="389">
        <v>0</v>
      </c>
      <c r="S6" s="389">
        <v>0</v>
      </c>
      <c r="T6" s="389">
        <f>(R6+S6)</f>
        <v>0</v>
      </c>
      <c r="U6" s="389">
        <v>0</v>
      </c>
      <c r="V6" s="389">
        <v>0</v>
      </c>
      <c r="W6" s="389">
        <f>(U6+V6)</f>
        <v>0</v>
      </c>
      <c r="X6" s="389">
        <v>0</v>
      </c>
      <c r="Y6" s="389">
        <v>0</v>
      </c>
      <c r="Z6" s="389">
        <f>(X6+Y6)</f>
        <v>0</v>
      </c>
      <c r="AA6" s="389">
        <v>10</v>
      </c>
      <c r="AB6" s="389">
        <v>19</v>
      </c>
      <c r="AC6" s="389">
        <f>(AA6+AB6)</f>
        <v>29</v>
      </c>
    </row>
    <row r="7" spans="1:29" s="6" customFormat="1" ht="27" customHeight="1">
      <c r="A7" s="436">
        <v>2</v>
      </c>
      <c r="B7" s="496" t="s">
        <v>642</v>
      </c>
      <c r="C7" s="389">
        <v>0</v>
      </c>
      <c r="D7" s="389">
        <v>0</v>
      </c>
      <c r="E7" s="389">
        <f t="shared" ref="E7:E14" si="0">(C7+D7)</f>
        <v>0</v>
      </c>
      <c r="F7" s="389">
        <v>2</v>
      </c>
      <c r="G7" s="389">
        <v>4</v>
      </c>
      <c r="H7" s="389">
        <f t="shared" ref="H7:H14" si="1">(F7+G7)</f>
        <v>6</v>
      </c>
      <c r="I7" s="389">
        <v>0</v>
      </c>
      <c r="J7" s="389">
        <v>2</v>
      </c>
      <c r="K7" s="389">
        <f t="shared" ref="K7:K14" si="2">(I7+J7)</f>
        <v>2</v>
      </c>
      <c r="L7" s="389">
        <v>1</v>
      </c>
      <c r="M7" s="389">
        <v>5</v>
      </c>
      <c r="N7" s="389">
        <f t="shared" ref="N7:N14" si="3">(L7+M7)</f>
        <v>6</v>
      </c>
      <c r="O7" s="389">
        <v>7</v>
      </c>
      <c r="P7" s="389">
        <v>3</v>
      </c>
      <c r="Q7" s="389">
        <f t="shared" ref="Q7:Q14" si="4">(O7+P7)</f>
        <v>10</v>
      </c>
      <c r="R7" s="389">
        <v>0</v>
      </c>
      <c r="S7" s="389">
        <v>0</v>
      </c>
      <c r="T7" s="389">
        <f t="shared" ref="T7:T14" si="5">(R7+S7)</f>
        <v>0</v>
      </c>
      <c r="U7" s="389">
        <v>0</v>
      </c>
      <c r="V7" s="389">
        <v>0</v>
      </c>
      <c r="W7" s="389">
        <f t="shared" ref="W7:W14" si="6">(U7+V7)</f>
        <v>0</v>
      </c>
      <c r="X7" s="389">
        <v>0</v>
      </c>
      <c r="Y7" s="389">
        <v>0</v>
      </c>
      <c r="Z7" s="389">
        <f t="shared" ref="Z7:Z14" si="7">(X7+Y7)</f>
        <v>0</v>
      </c>
      <c r="AA7" s="389">
        <v>10</v>
      </c>
      <c r="AB7" s="389">
        <v>14</v>
      </c>
      <c r="AC7" s="389">
        <f t="shared" ref="AC7:AC14" si="8">(AA7+AB7)</f>
        <v>24</v>
      </c>
    </row>
    <row r="8" spans="1:29" s="6" customFormat="1" ht="27" customHeight="1">
      <c r="A8" s="436">
        <v>3</v>
      </c>
      <c r="B8" s="496" t="s">
        <v>643</v>
      </c>
      <c r="C8" s="389">
        <v>0</v>
      </c>
      <c r="D8" s="389">
        <v>0</v>
      </c>
      <c r="E8" s="389">
        <f t="shared" si="0"/>
        <v>0</v>
      </c>
      <c r="F8" s="389">
        <v>8</v>
      </c>
      <c r="G8" s="389">
        <v>16</v>
      </c>
      <c r="H8" s="389">
        <f t="shared" si="1"/>
        <v>24</v>
      </c>
      <c r="I8" s="389">
        <v>10</v>
      </c>
      <c r="J8" s="389">
        <v>18</v>
      </c>
      <c r="K8" s="389">
        <f t="shared" si="2"/>
        <v>28</v>
      </c>
      <c r="L8" s="389">
        <v>7</v>
      </c>
      <c r="M8" s="389">
        <v>11</v>
      </c>
      <c r="N8" s="389">
        <f t="shared" si="3"/>
        <v>18</v>
      </c>
      <c r="O8" s="389">
        <v>4</v>
      </c>
      <c r="P8" s="389">
        <v>18</v>
      </c>
      <c r="Q8" s="389">
        <f t="shared" si="4"/>
        <v>22</v>
      </c>
      <c r="R8" s="389">
        <v>1</v>
      </c>
      <c r="S8" s="389">
        <v>13</v>
      </c>
      <c r="T8" s="389">
        <f t="shared" si="5"/>
        <v>14</v>
      </c>
      <c r="U8" s="389">
        <v>2</v>
      </c>
      <c r="V8" s="389">
        <v>17</v>
      </c>
      <c r="W8" s="389">
        <f t="shared" si="6"/>
        <v>19</v>
      </c>
      <c r="X8" s="389">
        <v>0</v>
      </c>
      <c r="Y8" s="389">
        <v>20</v>
      </c>
      <c r="Z8" s="389">
        <f t="shared" si="7"/>
        <v>20</v>
      </c>
      <c r="AA8" s="389">
        <v>32</v>
      </c>
      <c r="AB8" s="389">
        <v>113</v>
      </c>
      <c r="AC8" s="389">
        <f t="shared" si="8"/>
        <v>145</v>
      </c>
    </row>
    <row r="9" spans="1:29" s="6" customFormat="1" ht="27" customHeight="1">
      <c r="A9" s="436">
        <v>4</v>
      </c>
      <c r="B9" s="496" t="s">
        <v>644</v>
      </c>
      <c r="C9" s="389"/>
      <c r="D9" s="389"/>
      <c r="E9" s="389">
        <f t="shared" si="0"/>
        <v>0</v>
      </c>
      <c r="F9" s="389"/>
      <c r="G9" s="389"/>
      <c r="H9" s="389">
        <f t="shared" si="1"/>
        <v>0</v>
      </c>
      <c r="I9" s="389"/>
      <c r="J9" s="389"/>
      <c r="K9" s="389">
        <f t="shared" si="2"/>
        <v>0</v>
      </c>
      <c r="L9" s="389"/>
      <c r="M9" s="389"/>
      <c r="N9" s="389">
        <f t="shared" si="3"/>
        <v>0</v>
      </c>
      <c r="O9" s="389"/>
      <c r="P9" s="389"/>
      <c r="Q9" s="389">
        <f t="shared" si="4"/>
        <v>0</v>
      </c>
      <c r="R9" s="389"/>
      <c r="S9" s="389"/>
      <c r="T9" s="389">
        <f t="shared" si="5"/>
        <v>0</v>
      </c>
      <c r="U9" s="389"/>
      <c r="V9" s="389"/>
      <c r="W9" s="389">
        <f t="shared" si="6"/>
        <v>0</v>
      </c>
      <c r="X9" s="389"/>
      <c r="Y9" s="389"/>
      <c r="Z9" s="389">
        <f t="shared" si="7"/>
        <v>0</v>
      </c>
      <c r="AA9" s="389"/>
      <c r="AB9" s="389"/>
      <c r="AC9" s="389">
        <f t="shared" si="8"/>
        <v>0</v>
      </c>
    </row>
    <row r="10" spans="1:29" s="6" customFormat="1" ht="27" customHeight="1">
      <c r="A10" s="436">
        <v>5</v>
      </c>
      <c r="B10" s="496" t="s">
        <v>645</v>
      </c>
      <c r="C10" s="389"/>
      <c r="D10" s="389"/>
      <c r="E10" s="389">
        <f t="shared" si="0"/>
        <v>0</v>
      </c>
      <c r="F10" s="389"/>
      <c r="G10" s="389"/>
      <c r="H10" s="389">
        <f t="shared" si="1"/>
        <v>0</v>
      </c>
      <c r="I10" s="389"/>
      <c r="J10" s="389"/>
      <c r="K10" s="389">
        <f t="shared" si="2"/>
        <v>0</v>
      </c>
      <c r="L10" s="389"/>
      <c r="M10" s="389"/>
      <c r="N10" s="389">
        <f t="shared" si="3"/>
        <v>0</v>
      </c>
      <c r="O10" s="389"/>
      <c r="P10" s="389"/>
      <c r="Q10" s="389">
        <f t="shared" si="4"/>
        <v>0</v>
      </c>
      <c r="R10" s="389"/>
      <c r="S10" s="389"/>
      <c r="T10" s="389">
        <f t="shared" si="5"/>
        <v>0</v>
      </c>
      <c r="U10" s="389"/>
      <c r="V10" s="389"/>
      <c r="W10" s="389">
        <f t="shared" si="6"/>
        <v>0</v>
      </c>
      <c r="X10" s="389"/>
      <c r="Y10" s="389"/>
      <c r="Z10" s="389">
        <f t="shared" si="7"/>
        <v>0</v>
      </c>
      <c r="AA10" s="389"/>
      <c r="AB10" s="389"/>
      <c r="AC10" s="389">
        <f t="shared" si="8"/>
        <v>0</v>
      </c>
    </row>
    <row r="11" spans="1:29" s="6" customFormat="1" ht="27" customHeight="1">
      <c r="A11" s="436">
        <v>6</v>
      </c>
      <c r="B11" s="496" t="s">
        <v>646</v>
      </c>
      <c r="C11" s="389"/>
      <c r="D11" s="389"/>
      <c r="E11" s="389">
        <f t="shared" si="0"/>
        <v>0</v>
      </c>
      <c r="F11" s="389"/>
      <c r="G11" s="389"/>
      <c r="H11" s="389">
        <f t="shared" si="1"/>
        <v>0</v>
      </c>
      <c r="I11" s="389"/>
      <c r="J11" s="389"/>
      <c r="K11" s="389">
        <f t="shared" si="2"/>
        <v>0</v>
      </c>
      <c r="L11" s="389"/>
      <c r="M11" s="389"/>
      <c r="N11" s="389">
        <f t="shared" si="3"/>
        <v>0</v>
      </c>
      <c r="O11" s="389"/>
      <c r="P11" s="389"/>
      <c r="Q11" s="389">
        <f t="shared" si="4"/>
        <v>0</v>
      </c>
      <c r="R11" s="389"/>
      <c r="S11" s="389"/>
      <c r="T11" s="389">
        <f t="shared" si="5"/>
        <v>0</v>
      </c>
      <c r="U11" s="389"/>
      <c r="V11" s="389"/>
      <c r="W11" s="389">
        <f t="shared" si="6"/>
        <v>0</v>
      </c>
      <c r="X11" s="389"/>
      <c r="Y11" s="389"/>
      <c r="Z11" s="389">
        <f t="shared" si="7"/>
        <v>0</v>
      </c>
      <c r="AA11" s="389"/>
      <c r="AB11" s="389"/>
      <c r="AC11" s="389">
        <f t="shared" si="8"/>
        <v>0</v>
      </c>
    </row>
    <row r="12" spans="1:29" s="6" customFormat="1" ht="27" customHeight="1">
      <c r="A12" s="436">
        <v>7</v>
      </c>
      <c r="B12" s="496" t="s">
        <v>647</v>
      </c>
      <c r="C12" s="389"/>
      <c r="D12" s="389"/>
      <c r="E12" s="389">
        <f t="shared" si="0"/>
        <v>0</v>
      </c>
      <c r="F12" s="389"/>
      <c r="G12" s="389"/>
      <c r="H12" s="389">
        <f t="shared" si="1"/>
        <v>0</v>
      </c>
      <c r="I12" s="389"/>
      <c r="J12" s="389"/>
      <c r="K12" s="389">
        <f t="shared" si="2"/>
        <v>0</v>
      </c>
      <c r="L12" s="389"/>
      <c r="M12" s="389"/>
      <c r="N12" s="389">
        <f t="shared" si="3"/>
        <v>0</v>
      </c>
      <c r="O12" s="389"/>
      <c r="P12" s="389"/>
      <c r="Q12" s="389">
        <f t="shared" si="4"/>
        <v>0</v>
      </c>
      <c r="R12" s="389"/>
      <c r="S12" s="389"/>
      <c r="T12" s="389">
        <f t="shared" si="5"/>
        <v>0</v>
      </c>
      <c r="U12" s="389"/>
      <c r="V12" s="389"/>
      <c r="W12" s="389">
        <f t="shared" si="6"/>
        <v>0</v>
      </c>
      <c r="X12" s="389"/>
      <c r="Y12" s="389"/>
      <c r="Z12" s="389">
        <f t="shared" si="7"/>
        <v>0</v>
      </c>
      <c r="AA12" s="389"/>
      <c r="AB12" s="389"/>
      <c r="AC12" s="389">
        <f t="shared" si="8"/>
        <v>0</v>
      </c>
    </row>
    <row r="13" spans="1:29" s="6" customFormat="1" ht="27" customHeight="1">
      <c r="A13" s="436">
        <v>8</v>
      </c>
      <c r="B13" s="496" t="s">
        <v>648</v>
      </c>
      <c r="C13" s="389"/>
      <c r="D13" s="389"/>
      <c r="E13" s="389">
        <f t="shared" si="0"/>
        <v>0</v>
      </c>
      <c r="F13" s="389"/>
      <c r="G13" s="389"/>
      <c r="H13" s="389">
        <f t="shared" si="1"/>
        <v>0</v>
      </c>
      <c r="I13" s="389"/>
      <c r="J13" s="389"/>
      <c r="K13" s="389">
        <f t="shared" si="2"/>
        <v>0</v>
      </c>
      <c r="L13" s="389"/>
      <c r="M13" s="389"/>
      <c r="N13" s="389">
        <f t="shared" si="3"/>
        <v>0</v>
      </c>
      <c r="O13" s="389"/>
      <c r="P13" s="389"/>
      <c r="Q13" s="389">
        <f t="shared" si="4"/>
        <v>0</v>
      </c>
      <c r="R13" s="389"/>
      <c r="S13" s="389"/>
      <c r="T13" s="389">
        <f t="shared" si="5"/>
        <v>0</v>
      </c>
      <c r="U13" s="389"/>
      <c r="V13" s="389"/>
      <c r="W13" s="389">
        <f t="shared" si="6"/>
        <v>0</v>
      </c>
      <c r="X13" s="389"/>
      <c r="Y13" s="389"/>
      <c r="Z13" s="389">
        <f t="shared" si="7"/>
        <v>0</v>
      </c>
      <c r="AA13" s="389"/>
      <c r="AB13" s="389"/>
      <c r="AC13" s="389">
        <f t="shared" si="8"/>
        <v>0</v>
      </c>
    </row>
    <row r="14" spans="1:29" s="6" customFormat="1" ht="27" customHeight="1">
      <c r="A14" s="436">
        <v>9</v>
      </c>
      <c r="B14" s="500" t="s">
        <v>649</v>
      </c>
      <c r="C14" s="389">
        <v>0</v>
      </c>
      <c r="D14" s="389">
        <v>0</v>
      </c>
      <c r="E14" s="389">
        <f t="shared" si="0"/>
        <v>0</v>
      </c>
      <c r="F14" s="389">
        <v>0</v>
      </c>
      <c r="G14" s="389">
        <v>4</v>
      </c>
      <c r="H14" s="389">
        <f t="shared" si="1"/>
        <v>4</v>
      </c>
      <c r="I14" s="389">
        <v>5</v>
      </c>
      <c r="J14" s="389">
        <v>6</v>
      </c>
      <c r="K14" s="389">
        <f t="shared" si="2"/>
        <v>11</v>
      </c>
      <c r="L14" s="389">
        <v>8</v>
      </c>
      <c r="M14" s="389">
        <v>9</v>
      </c>
      <c r="N14" s="389">
        <f t="shared" si="3"/>
        <v>17</v>
      </c>
      <c r="O14" s="389">
        <v>10</v>
      </c>
      <c r="P14" s="389">
        <v>5</v>
      </c>
      <c r="Q14" s="389">
        <f t="shared" si="4"/>
        <v>15</v>
      </c>
      <c r="R14" s="389">
        <v>4</v>
      </c>
      <c r="S14" s="389">
        <v>10</v>
      </c>
      <c r="T14" s="389">
        <f t="shared" si="5"/>
        <v>14</v>
      </c>
      <c r="U14" s="389">
        <v>8</v>
      </c>
      <c r="V14" s="389">
        <v>8</v>
      </c>
      <c r="W14" s="389">
        <f t="shared" si="6"/>
        <v>16</v>
      </c>
      <c r="X14" s="389">
        <v>7</v>
      </c>
      <c r="Y14" s="389">
        <v>4</v>
      </c>
      <c r="Z14" s="389">
        <f t="shared" si="7"/>
        <v>11</v>
      </c>
      <c r="AA14" s="389">
        <v>42</v>
      </c>
      <c r="AB14" s="389">
        <v>46</v>
      </c>
      <c r="AC14" s="389">
        <f t="shared" si="8"/>
        <v>88</v>
      </c>
    </row>
    <row r="15" spans="1:29" s="6" customFormat="1" ht="27" customHeight="1">
      <c r="A15" s="497"/>
      <c r="B15" s="496" t="s">
        <v>38</v>
      </c>
      <c r="C15" s="501">
        <f>SUM(C6:C14)</f>
        <v>4</v>
      </c>
      <c r="D15" s="501">
        <f t="shared" ref="D15:AC15" si="9">SUM(D6:D14)</f>
        <v>2</v>
      </c>
      <c r="E15" s="501">
        <f t="shared" si="9"/>
        <v>6</v>
      </c>
      <c r="F15" s="501">
        <f t="shared" si="9"/>
        <v>11</v>
      </c>
      <c r="G15" s="501">
        <f t="shared" si="9"/>
        <v>30</v>
      </c>
      <c r="H15" s="501">
        <f t="shared" si="9"/>
        <v>41</v>
      </c>
      <c r="I15" s="501">
        <f t="shared" si="9"/>
        <v>15</v>
      </c>
      <c r="J15" s="501">
        <f t="shared" si="9"/>
        <v>29</v>
      </c>
      <c r="K15" s="501">
        <f t="shared" si="9"/>
        <v>44</v>
      </c>
      <c r="L15" s="501">
        <f t="shared" si="9"/>
        <v>18</v>
      </c>
      <c r="M15" s="501">
        <f t="shared" si="9"/>
        <v>28</v>
      </c>
      <c r="N15" s="501">
        <f t="shared" si="9"/>
        <v>46</v>
      </c>
      <c r="O15" s="501">
        <f t="shared" si="9"/>
        <v>24</v>
      </c>
      <c r="P15" s="501">
        <f t="shared" si="9"/>
        <v>31</v>
      </c>
      <c r="Q15" s="501">
        <f t="shared" si="9"/>
        <v>55</v>
      </c>
      <c r="R15" s="501">
        <f t="shared" si="9"/>
        <v>5</v>
      </c>
      <c r="S15" s="501">
        <f t="shared" si="9"/>
        <v>23</v>
      </c>
      <c r="T15" s="501">
        <f t="shared" si="9"/>
        <v>28</v>
      </c>
      <c r="U15" s="501">
        <f t="shared" si="9"/>
        <v>10</v>
      </c>
      <c r="V15" s="501">
        <f t="shared" si="9"/>
        <v>25</v>
      </c>
      <c r="W15" s="501">
        <f t="shared" si="9"/>
        <v>35</v>
      </c>
      <c r="X15" s="501">
        <f t="shared" si="9"/>
        <v>7</v>
      </c>
      <c r="Y15" s="501">
        <f t="shared" si="9"/>
        <v>24</v>
      </c>
      <c r="Z15" s="501">
        <f t="shared" si="9"/>
        <v>31</v>
      </c>
      <c r="AA15" s="501">
        <f t="shared" si="9"/>
        <v>94</v>
      </c>
      <c r="AB15" s="501">
        <f t="shared" si="9"/>
        <v>192</v>
      </c>
      <c r="AC15" s="501">
        <f t="shared" si="9"/>
        <v>286</v>
      </c>
    </row>
    <row r="17" spans="4:28">
      <c r="D17" s="584" t="str">
        <f>CONCATENATE("¼ ",Master!$G$3,"½")</f>
        <v>¼ m"kk ikfy;k½</v>
      </c>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row>
    <row r="18" spans="4:28" ht="16.5">
      <c r="D18" s="585" t="str">
        <f>Master!$C$2</f>
        <v>iz/kkukpk;Z</v>
      </c>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row>
    <row r="19" spans="4:28" ht="15" customHeight="1">
      <c r="D19" s="586" t="str">
        <f>Master!$D$2</f>
        <v xml:space="preserve"> jktdh; ljnkj mPp ek/;fed fo|ky; dksViwryh ¼t;iqj½ </v>
      </c>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row>
    <row r="20" spans="4:28" ht="15" customHeight="1">
      <c r="D20" s="586"/>
      <c r="E20" s="586"/>
      <c r="F20" s="586"/>
      <c r="G20" s="586"/>
      <c r="H20" s="586"/>
      <c r="I20" s="586"/>
      <c r="J20" s="586"/>
      <c r="K20" s="586"/>
      <c r="L20" s="586"/>
      <c r="M20" s="586"/>
      <c r="N20" s="586"/>
      <c r="O20" s="586"/>
      <c r="P20" s="586"/>
      <c r="Q20" s="586"/>
      <c r="R20" s="586"/>
      <c r="S20" s="586"/>
      <c r="T20" s="586"/>
      <c r="U20" s="586"/>
      <c r="V20" s="586"/>
      <c r="W20" s="586"/>
      <c r="X20" s="586"/>
      <c r="Y20" s="586"/>
      <c r="Z20" s="586"/>
      <c r="AA20" s="586"/>
      <c r="AB20" s="586"/>
    </row>
    <row r="21" spans="4:28" ht="15" customHeight="1">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row>
  </sheetData>
  <mergeCells count="17">
    <mergeCell ref="A1:AC1"/>
    <mergeCell ref="A2:AC2"/>
    <mergeCell ref="A3:AC3"/>
    <mergeCell ref="A4:A5"/>
    <mergeCell ref="B4:B5"/>
    <mergeCell ref="C4:E4"/>
    <mergeCell ref="F4:H4"/>
    <mergeCell ref="I4:K4"/>
    <mergeCell ref="L4:N4"/>
    <mergeCell ref="O4:Q4"/>
    <mergeCell ref="D17:AB17"/>
    <mergeCell ref="D18:AB18"/>
    <mergeCell ref="D19:AB21"/>
    <mergeCell ref="R4:T4"/>
    <mergeCell ref="U4:W4"/>
    <mergeCell ref="X4:Z4"/>
    <mergeCell ref="AA4:AC4"/>
  </mergeCells>
  <pageMargins left="0.7" right="0.47" top="0.75" bottom="0.75" header="0.3" footer="0.3"/>
  <pageSetup paperSize="9" scale="89" orientation="landscape" r:id="rId1"/>
</worksheet>
</file>

<file path=xl/worksheets/sheet21.xml><?xml version="1.0" encoding="utf-8"?>
<worksheet xmlns="http://schemas.openxmlformats.org/spreadsheetml/2006/main" xmlns:r="http://schemas.openxmlformats.org/officeDocument/2006/relationships">
  <sheetPr codeName="Sheet21">
    <tabColor rgb="FFFFC000"/>
  </sheetPr>
  <dimension ref="A1:O42"/>
  <sheetViews>
    <sheetView showGridLines="0" view="pageBreakPreview" zoomScale="110" zoomScaleSheetLayoutView="110" workbookViewId="0">
      <selection activeCell="G8" sqref="G8"/>
    </sheetView>
  </sheetViews>
  <sheetFormatPr defaultColWidth="9.125" defaultRowHeight="15"/>
  <cols>
    <col min="1" max="1" width="3.125" style="159" customWidth="1"/>
    <col min="2" max="2" width="10.375" style="159" customWidth="1"/>
    <col min="3" max="3" width="5.125" style="159" bestFit="1" customWidth="1"/>
    <col min="4" max="4" width="35.625" style="159" customWidth="1"/>
    <col min="5" max="6" width="17.75" style="159" customWidth="1"/>
    <col min="7" max="7" width="9.75" style="36" customWidth="1"/>
    <col min="8" max="8" width="9.75" style="159" customWidth="1"/>
    <col min="9" max="16384" width="9.125" style="159"/>
  </cols>
  <sheetData>
    <row r="1" spans="1:15" ht="16.5" customHeight="1">
      <c r="A1" s="167"/>
      <c r="B1" s="167"/>
      <c r="C1" s="167"/>
      <c r="D1" s="167"/>
      <c r="E1" s="768">
        <f>'Formet 10'!L1</f>
        <v>30695</v>
      </c>
      <c r="F1" s="768"/>
    </row>
    <row r="2" spans="1:15" ht="30" customHeight="1">
      <c r="A2" s="769" t="str">
        <f>'Formet 10'!A2:O2</f>
        <v xml:space="preserve">fo|ky; dk uke &amp;   jktdh; ljnkj mPp ek/;fed fo|ky; dksViwryh ¼t;iqj½ </v>
      </c>
      <c r="B2" s="769"/>
      <c r="C2" s="769"/>
      <c r="D2" s="769"/>
      <c r="E2" s="769"/>
      <c r="F2" s="769"/>
      <c r="H2" s="160"/>
    </row>
    <row r="3" spans="1:15" ht="16.5">
      <c r="A3" s="770" t="s">
        <v>439</v>
      </c>
      <c r="B3" s="770"/>
      <c r="C3" s="770"/>
      <c r="D3" s="770"/>
      <c r="E3" s="770"/>
      <c r="F3" s="770"/>
      <c r="H3" s="161"/>
    </row>
    <row r="4" spans="1:15" ht="15.75">
      <c r="A4" s="767" t="s">
        <v>298</v>
      </c>
      <c r="B4" s="767"/>
      <c r="C4" s="767"/>
      <c r="D4" s="767"/>
      <c r="E4" s="323"/>
      <c r="F4" s="323" t="s">
        <v>369</v>
      </c>
    </row>
    <row r="5" spans="1:15" ht="15.75">
      <c r="A5" s="767" t="s">
        <v>299</v>
      </c>
      <c r="B5" s="767"/>
      <c r="C5" s="767"/>
      <c r="D5" s="767"/>
      <c r="E5" s="323"/>
      <c r="F5" s="323"/>
      <c r="H5" s="162"/>
    </row>
    <row r="6" spans="1:15" ht="59.25" customHeight="1">
      <c r="A6" s="757" t="s">
        <v>39</v>
      </c>
      <c r="B6" s="757"/>
      <c r="C6" s="757"/>
      <c r="D6" s="757"/>
      <c r="E6" s="324" t="s">
        <v>440</v>
      </c>
      <c r="F6" s="324" t="s">
        <v>441</v>
      </c>
      <c r="H6" s="163"/>
      <c r="I6" s="163"/>
      <c r="J6" s="163"/>
      <c r="K6" s="163"/>
      <c r="L6" s="163"/>
      <c r="M6" s="163"/>
      <c r="N6" s="163"/>
      <c r="O6" s="163"/>
    </row>
    <row r="7" spans="1:15" ht="41.1" customHeight="1">
      <c r="A7" s="758" t="s">
        <v>300</v>
      </c>
      <c r="B7" s="761" t="s">
        <v>301</v>
      </c>
      <c r="C7" s="325" t="s">
        <v>300</v>
      </c>
      <c r="D7" s="326" t="s">
        <v>302</v>
      </c>
      <c r="E7" s="164"/>
      <c r="F7" s="165"/>
      <c r="H7" s="163"/>
      <c r="I7" s="163"/>
      <c r="J7" s="163"/>
      <c r="K7" s="163"/>
      <c r="L7" s="163"/>
      <c r="M7" s="163"/>
      <c r="N7" s="163"/>
      <c r="O7" s="163"/>
    </row>
    <row r="8" spans="1:15" ht="41.1" customHeight="1">
      <c r="A8" s="759"/>
      <c r="B8" s="762"/>
      <c r="C8" s="325" t="s">
        <v>303</v>
      </c>
      <c r="D8" s="327" t="s">
        <v>304</v>
      </c>
      <c r="E8" s="165">
        <v>0</v>
      </c>
      <c r="F8" s="165">
        <v>0</v>
      </c>
      <c r="H8" s="163"/>
      <c r="I8" s="163"/>
      <c r="J8" s="163"/>
      <c r="K8" s="163"/>
      <c r="L8" s="163"/>
      <c r="M8" s="163"/>
      <c r="N8" s="163"/>
      <c r="O8" s="163"/>
    </row>
    <row r="9" spans="1:15" ht="41.1" customHeight="1">
      <c r="A9" s="760"/>
      <c r="B9" s="763"/>
      <c r="C9" s="325" t="s">
        <v>305</v>
      </c>
      <c r="D9" s="327" t="s">
        <v>304</v>
      </c>
      <c r="E9" s="165">
        <v>0</v>
      </c>
      <c r="F9" s="165">
        <v>0</v>
      </c>
      <c r="H9" s="163"/>
      <c r="I9" s="163"/>
      <c r="J9" s="163"/>
      <c r="K9" s="163"/>
      <c r="L9" s="163"/>
      <c r="M9" s="163"/>
      <c r="N9" s="163"/>
      <c r="O9" s="163"/>
    </row>
    <row r="10" spans="1:15" ht="41.1" customHeight="1">
      <c r="A10" s="764" t="s">
        <v>306</v>
      </c>
      <c r="B10" s="764"/>
      <c r="C10" s="764"/>
      <c r="D10" s="764"/>
      <c r="E10" s="166">
        <f>SUM(E7:E9)</f>
        <v>0</v>
      </c>
      <c r="F10" s="166">
        <f>SUM(F7:F9)</f>
        <v>0</v>
      </c>
      <c r="H10" s="163"/>
      <c r="I10" s="163"/>
      <c r="J10" s="163"/>
      <c r="K10" s="163"/>
      <c r="L10" s="163"/>
      <c r="M10" s="163"/>
      <c r="N10" s="163"/>
      <c r="O10" s="163"/>
    </row>
    <row r="11" spans="1:15" ht="41.1" customHeight="1">
      <c r="A11" s="758" t="s">
        <v>307</v>
      </c>
      <c r="B11" s="761" t="s">
        <v>308</v>
      </c>
      <c r="C11" s="328" t="s">
        <v>300</v>
      </c>
      <c r="D11" s="327" t="s">
        <v>309</v>
      </c>
      <c r="E11" s="165">
        <v>0</v>
      </c>
      <c r="F11" s="165">
        <v>0</v>
      </c>
      <c r="H11" s="163"/>
      <c r="I11" s="163"/>
      <c r="J11" s="163"/>
      <c r="K11" s="163"/>
      <c r="L11" s="163"/>
      <c r="M11" s="163"/>
      <c r="N11" s="163"/>
      <c r="O11" s="163"/>
    </row>
    <row r="12" spans="1:15" ht="41.1" customHeight="1">
      <c r="A12" s="759"/>
      <c r="B12" s="762"/>
      <c r="C12" s="328" t="s">
        <v>307</v>
      </c>
      <c r="D12" s="329" t="s">
        <v>310</v>
      </c>
      <c r="E12" s="165">
        <v>0</v>
      </c>
      <c r="F12" s="165">
        <v>0</v>
      </c>
      <c r="H12" s="163"/>
      <c r="I12" s="163"/>
      <c r="J12" s="163"/>
      <c r="K12" s="163"/>
      <c r="L12" s="163"/>
      <c r="M12" s="163"/>
      <c r="N12" s="163"/>
      <c r="O12" s="163"/>
    </row>
    <row r="13" spans="1:15" ht="41.1" customHeight="1">
      <c r="A13" s="760"/>
      <c r="B13" s="763"/>
      <c r="C13" s="328" t="s">
        <v>311</v>
      </c>
      <c r="D13" s="327" t="s">
        <v>312</v>
      </c>
      <c r="E13" s="165">
        <v>0</v>
      </c>
      <c r="F13" s="165">
        <v>0</v>
      </c>
      <c r="H13" s="163"/>
      <c r="I13" s="163"/>
      <c r="J13" s="163"/>
      <c r="K13" s="163"/>
      <c r="L13" s="163"/>
      <c r="M13" s="163"/>
      <c r="N13" s="163"/>
      <c r="O13" s="163"/>
    </row>
    <row r="14" spans="1:15" ht="45" customHeight="1">
      <c r="A14" s="756" t="s">
        <v>313</v>
      </c>
      <c r="B14" s="756"/>
      <c r="C14" s="756"/>
      <c r="D14" s="756"/>
      <c r="E14" s="166">
        <f>SUM(E10:E13)</f>
        <v>0</v>
      </c>
      <c r="F14" s="166">
        <f>SUM(F10:F13)</f>
        <v>0</v>
      </c>
      <c r="H14" s="163"/>
      <c r="I14" s="163"/>
      <c r="J14" s="163"/>
      <c r="K14" s="163"/>
      <c r="L14" s="163"/>
      <c r="M14" s="163"/>
      <c r="N14" s="163"/>
      <c r="O14" s="163"/>
    </row>
    <row r="15" spans="1:15">
      <c r="A15" s="765" t="s">
        <v>344</v>
      </c>
      <c r="B15" s="765"/>
      <c r="C15" s="765"/>
      <c r="D15" s="765"/>
      <c r="E15" s="168"/>
      <c r="F15" s="168"/>
      <c r="H15" s="163"/>
      <c r="I15" s="163"/>
      <c r="J15" s="163"/>
      <c r="K15" s="163"/>
      <c r="L15" s="163"/>
      <c r="M15" s="163"/>
      <c r="N15" s="163"/>
      <c r="O15" s="163"/>
    </row>
    <row r="16" spans="1:15">
      <c r="A16" s="766"/>
      <c r="B16" s="766"/>
      <c r="C16" s="766"/>
      <c r="D16" s="766"/>
      <c r="E16" s="168"/>
      <c r="F16" s="168"/>
      <c r="H16" s="163"/>
      <c r="I16" s="163"/>
      <c r="J16" s="163"/>
      <c r="K16" s="163"/>
      <c r="L16" s="163"/>
      <c r="M16" s="163"/>
      <c r="N16" s="163"/>
      <c r="O16" s="163"/>
    </row>
    <row r="17" spans="1:15">
      <c r="A17" s="316"/>
      <c r="B17" s="316"/>
      <c r="C17" s="316"/>
      <c r="D17" s="316"/>
      <c r="E17" s="168"/>
      <c r="F17" s="168"/>
      <c r="H17" s="163"/>
      <c r="I17" s="163"/>
      <c r="J17" s="163"/>
      <c r="K17" s="163"/>
      <c r="L17" s="163"/>
      <c r="M17" s="163"/>
      <c r="N17" s="163"/>
      <c r="O17" s="163"/>
    </row>
    <row r="18" spans="1:15">
      <c r="A18" s="168"/>
      <c r="B18" s="168"/>
      <c r="C18" s="168"/>
      <c r="D18" s="168"/>
      <c r="E18" s="584" t="str">
        <f>CONCATENATE("¼ ",Master!G3,"½")</f>
        <v>¼ m"kk ikfy;k½</v>
      </c>
      <c r="F18" s="584"/>
      <c r="H18" s="163"/>
      <c r="I18" s="163"/>
      <c r="J18" s="163"/>
      <c r="K18" s="163"/>
      <c r="L18" s="163"/>
      <c r="M18" s="163"/>
      <c r="N18" s="163"/>
      <c r="O18" s="163"/>
    </row>
    <row r="19" spans="1:15" ht="16.5">
      <c r="A19" s="168"/>
      <c r="B19" s="168"/>
      <c r="C19" s="168"/>
      <c r="D19" s="168"/>
      <c r="E19" s="585" t="str">
        <f>Master!C2</f>
        <v>iz/kkukpk;Z</v>
      </c>
      <c r="F19" s="585"/>
      <c r="H19" s="163"/>
      <c r="I19" s="163"/>
      <c r="J19" s="163"/>
      <c r="K19" s="163"/>
      <c r="L19" s="163"/>
      <c r="M19" s="163"/>
      <c r="N19" s="163"/>
      <c r="O19" s="163"/>
    </row>
    <row r="20" spans="1:15" ht="56.25" customHeight="1">
      <c r="A20" s="168"/>
      <c r="B20" s="168"/>
      <c r="C20" s="168"/>
      <c r="D20" s="168"/>
      <c r="E20" s="586" t="str">
        <f>Master!D2</f>
        <v xml:space="preserve"> jktdh; ljnkj mPp ek/;fed fo|ky; dksViwryh ¼t;iqj½ </v>
      </c>
      <c r="F20" s="586"/>
      <c r="H20" s="163"/>
      <c r="I20" s="163"/>
      <c r="J20" s="163"/>
      <c r="K20" s="163"/>
      <c r="L20" s="163"/>
      <c r="M20" s="163"/>
      <c r="N20" s="163"/>
      <c r="O20" s="163"/>
    </row>
    <row r="21" spans="1:15">
      <c r="A21" s="163"/>
      <c r="B21" s="163"/>
      <c r="C21" s="163"/>
      <c r="D21" s="163"/>
      <c r="E21" s="163"/>
      <c r="F21" s="163"/>
      <c r="H21" s="163"/>
      <c r="I21" s="163"/>
      <c r="J21" s="163"/>
      <c r="K21" s="163"/>
      <c r="L21" s="163"/>
      <c r="M21" s="163"/>
      <c r="N21" s="163"/>
      <c r="O21" s="163"/>
    </row>
    <row r="22" spans="1:15">
      <c r="A22" s="163"/>
      <c r="B22" s="163"/>
      <c r="C22" s="163"/>
      <c r="D22" s="163"/>
      <c r="E22" s="163"/>
      <c r="F22" s="163"/>
      <c r="H22" s="163"/>
      <c r="I22" s="163"/>
      <c r="J22" s="163"/>
      <c r="K22" s="163"/>
      <c r="L22" s="163"/>
      <c r="M22" s="163"/>
      <c r="N22" s="163"/>
      <c r="O22" s="163"/>
    </row>
    <row r="23" spans="1:15">
      <c r="A23" s="163"/>
      <c r="B23" s="163"/>
      <c r="C23" s="163"/>
      <c r="D23" s="163"/>
      <c r="E23" s="163"/>
      <c r="F23" s="163"/>
      <c r="H23" s="163"/>
      <c r="I23" s="163"/>
      <c r="J23" s="163"/>
      <c r="K23" s="163"/>
      <c r="L23" s="163"/>
      <c r="M23" s="163"/>
      <c r="N23" s="163"/>
      <c r="O23" s="163"/>
    </row>
    <row r="24" spans="1:15">
      <c r="A24" s="163"/>
      <c r="B24" s="163"/>
      <c r="C24" s="163"/>
      <c r="D24" s="163"/>
      <c r="E24" s="163"/>
      <c r="F24" s="163"/>
      <c r="H24" s="163"/>
      <c r="I24" s="163"/>
      <c r="J24" s="163"/>
      <c r="K24" s="163"/>
      <c r="L24" s="163"/>
      <c r="M24" s="163"/>
      <c r="N24" s="163"/>
      <c r="O24" s="163"/>
    </row>
    <row r="25" spans="1:15">
      <c r="A25" s="163"/>
      <c r="B25" s="163"/>
      <c r="C25" s="163"/>
      <c r="D25" s="163"/>
      <c r="E25" s="163"/>
      <c r="F25" s="163"/>
      <c r="H25" s="163"/>
      <c r="I25" s="163"/>
      <c r="J25" s="163"/>
      <c r="K25" s="163"/>
      <c r="L25" s="163"/>
      <c r="M25" s="163"/>
      <c r="N25" s="163"/>
      <c r="O25" s="163"/>
    </row>
    <row r="26" spans="1:15">
      <c r="A26" s="163"/>
      <c r="B26" s="163"/>
      <c r="C26" s="163"/>
      <c r="D26" s="163"/>
      <c r="E26" s="163"/>
      <c r="F26" s="163"/>
      <c r="H26" s="163"/>
      <c r="I26" s="163"/>
      <c r="J26" s="163"/>
      <c r="K26" s="163"/>
      <c r="L26" s="163"/>
      <c r="M26" s="163"/>
      <c r="N26" s="163"/>
      <c r="O26" s="163"/>
    </row>
    <row r="27" spans="1:15">
      <c r="A27" s="163"/>
      <c r="B27" s="163"/>
      <c r="C27" s="163"/>
      <c r="D27" s="163"/>
      <c r="E27" s="163"/>
      <c r="F27" s="163"/>
      <c r="H27" s="163"/>
      <c r="I27" s="163"/>
      <c r="J27" s="163"/>
      <c r="K27" s="163"/>
      <c r="L27" s="163"/>
      <c r="M27" s="163"/>
      <c r="N27" s="163"/>
      <c r="O27" s="163"/>
    </row>
    <row r="28" spans="1:15">
      <c r="A28" s="163"/>
      <c r="B28" s="163"/>
      <c r="C28" s="163"/>
      <c r="D28" s="163"/>
      <c r="E28" s="163"/>
      <c r="F28" s="163"/>
      <c r="H28" s="163"/>
      <c r="I28" s="163"/>
      <c r="J28" s="163"/>
      <c r="K28" s="163"/>
      <c r="L28" s="163"/>
      <c r="M28" s="163"/>
      <c r="N28" s="163"/>
      <c r="O28" s="163"/>
    </row>
    <row r="29" spans="1:15">
      <c r="A29" s="163"/>
      <c r="B29" s="163"/>
      <c r="C29" s="163"/>
      <c r="D29" s="163"/>
      <c r="E29" s="163"/>
      <c r="F29" s="163"/>
      <c r="H29" s="163"/>
      <c r="I29" s="163"/>
      <c r="J29" s="163"/>
      <c r="K29" s="163"/>
      <c r="L29" s="163"/>
      <c r="M29" s="163"/>
      <c r="N29" s="163"/>
      <c r="O29" s="163"/>
    </row>
    <row r="30" spans="1:15">
      <c r="A30" s="163"/>
      <c r="B30" s="163"/>
      <c r="C30" s="163"/>
      <c r="D30" s="163"/>
      <c r="E30" s="163"/>
      <c r="F30" s="163"/>
      <c r="H30" s="163"/>
      <c r="I30" s="163"/>
      <c r="J30" s="163"/>
      <c r="K30" s="163"/>
      <c r="L30" s="163"/>
      <c r="M30" s="163"/>
      <c r="N30" s="163"/>
      <c r="O30" s="163"/>
    </row>
    <row r="31" spans="1:15">
      <c r="A31" s="163"/>
      <c r="B31" s="163"/>
      <c r="C31" s="163"/>
      <c r="D31" s="163"/>
      <c r="E31" s="163"/>
      <c r="F31" s="163"/>
      <c r="H31" s="163"/>
      <c r="I31" s="163"/>
      <c r="J31" s="163"/>
      <c r="K31" s="163"/>
      <c r="L31" s="163"/>
      <c r="M31" s="163"/>
      <c r="N31" s="163"/>
      <c r="O31" s="163"/>
    </row>
    <row r="32" spans="1:15">
      <c r="A32" s="163"/>
      <c r="B32" s="163"/>
      <c r="C32" s="163"/>
      <c r="D32" s="163"/>
      <c r="E32" s="163"/>
      <c r="F32" s="163"/>
      <c r="H32" s="163"/>
      <c r="I32" s="163"/>
      <c r="J32" s="163"/>
      <c r="K32" s="163"/>
      <c r="L32" s="163"/>
      <c r="M32" s="163"/>
      <c r="N32" s="163"/>
      <c r="O32" s="163"/>
    </row>
    <row r="33" spans="1:15">
      <c r="A33" s="163"/>
      <c r="B33" s="163"/>
      <c r="C33" s="163"/>
      <c r="D33" s="163"/>
      <c r="E33" s="163"/>
      <c r="F33" s="163"/>
      <c r="H33" s="163"/>
      <c r="I33" s="163"/>
      <c r="J33" s="163"/>
      <c r="K33" s="163"/>
      <c r="L33" s="163"/>
      <c r="M33" s="163"/>
      <c r="N33" s="163"/>
      <c r="O33" s="163"/>
    </row>
    <row r="34" spans="1:15">
      <c r="A34" s="163"/>
      <c r="B34" s="163"/>
      <c r="C34" s="163"/>
      <c r="D34" s="163"/>
      <c r="E34" s="163"/>
      <c r="F34" s="163"/>
      <c r="H34" s="163"/>
      <c r="I34" s="163"/>
      <c r="J34" s="163"/>
      <c r="K34" s="163"/>
      <c r="L34" s="163"/>
      <c r="M34" s="163"/>
      <c r="N34" s="163"/>
      <c r="O34" s="163"/>
    </row>
    <row r="35" spans="1:15">
      <c r="A35" s="163"/>
      <c r="B35" s="163"/>
      <c r="C35" s="163"/>
      <c r="D35" s="163"/>
      <c r="E35" s="163"/>
      <c r="F35" s="163"/>
      <c r="H35" s="163"/>
      <c r="I35" s="163"/>
      <c r="J35" s="163"/>
      <c r="K35" s="163"/>
      <c r="L35" s="163"/>
      <c r="M35" s="163"/>
      <c r="N35" s="163"/>
      <c r="O35" s="163"/>
    </row>
    <row r="36" spans="1:15">
      <c r="A36" s="163"/>
      <c r="B36" s="163"/>
      <c r="C36" s="163"/>
      <c r="D36" s="163"/>
      <c r="E36" s="163"/>
      <c r="F36" s="163"/>
      <c r="H36" s="163"/>
      <c r="I36" s="163"/>
      <c r="J36" s="163"/>
      <c r="K36" s="163"/>
      <c r="L36" s="163"/>
      <c r="M36" s="163"/>
      <c r="N36" s="163"/>
      <c r="O36" s="163"/>
    </row>
    <row r="37" spans="1:15">
      <c r="A37" s="163"/>
      <c r="B37" s="163"/>
      <c r="C37" s="163"/>
      <c r="D37" s="163"/>
      <c r="E37" s="163"/>
      <c r="F37" s="163"/>
      <c r="H37" s="163"/>
      <c r="I37" s="163"/>
      <c r="J37" s="163"/>
      <c r="K37" s="163"/>
      <c r="L37" s="163"/>
      <c r="M37" s="163"/>
      <c r="N37" s="163"/>
      <c r="O37" s="163"/>
    </row>
    <row r="38" spans="1:15">
      <c r="A38" s="163"/>
      <c r="B38" s="163"/>
      <c r="C38" s="163"/>
      <c r="D38" s="163"/>
      <c r="E38" s="163"/>
      <c r="F38" s="163"/>
      <c r="H38" s="163"/>
      <c r="I38" s="163"/>
      <c r="J38" s="163"/>
      <c r="K38" s="163"/>
      <c r="L38" s="163"/>
      <c r="M38" s="163"/>
      <c r="N38" s="163"/>
      <c r="O38" s="163"/>
    </row>
    <row r="39" spans="1:15">
      <c r="A39" s="163"/>
      <c r="B39" s="163"/>
      <c r="C39" s="163"/>
      <c r="D39" s="163"/>
      <c r="E39" s="163"/>
      <c r="F39" s="163"/>
      <c r="H39" s="163"/>
      <c r="I39" s="163"/>
      <c r="J39" s="163"/>
      <c r="K39" s="163"/>
      <c r="L39" s="163"/>
      <c r="M39" s="163"/>
      <c r="N39" s="163"/>
      <c r="O39" s="163"/>
    </row>
    <row r="40" spans="1:15">
      <c r="A40" s="163"/>
      <c r="B40" s="163"/>
      <c r="C40" s="163"/>
      <c r="D40" s="163"/>
      <c r="E40" s="163"/>
      <c r="F40" s="163"/>
      <c r="H40" s="163"/>
      <c r="I40" s="163"/>
      <c r="J40" s="163"/>
      <c r="K40" s="163"/>
      <c r="L40" s="163"/>
      <c r="M40" s="163"/>
      <c r="N40" s="163"/>
      <c r="O40" s="163"/>
    </row>
    <row r="41" spans="1:15">
      <c r="A41" s="163"/>
      <c r="B41" s="163"/>
      <c r="C41" s="163"/>
      <c r="D41" s="163"/>
      <c r="E41" s="163"/>
      <c r="F41" s="163"/>
      <c r="H41" s="163"/>
      <c r="I41" s="163"/>
      <c r="J41" s="163"/>
      <c r="K41" s="163"/>
      <c r="L41" s="163"/>
      <c r="M41" s="163"/>
      <c r="N41" s="163"/>
      <c r="O41" s="163"/>
    </row>
    <row r="42" spans="1:15">
      <c r="A42" s="163"/>
      <c r="B42" s="163"/>
      <c r="C42" s="163"/>
      <c r="D42" s="163"/>
      <c r="E42" s="163"/>
      <c r="F42" s="163"/>
      <c r="H42" s="163"/>
      <c r="I42" s="163"/>
      <c r="J42" s="163"/>
      <c r="K42" s="163"/>
      <c r="L42" s="163"/>
      <c r="M42" s="163"/>
      <c r="N42" s="163"/>
      <c r="O42" s="163"/>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1"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10" sqref="M10"/>
    </sheetView>
  </sheetViews>
  <sheetFormatPr defaultColWidth="9.125" defaultRowHeight="15"/>
  <cols>
    <col min="1" max="1" width="6.625" style="43" customWidth="1"/>
    <col min="2" max="2" width="12.75" style="43" customWidth="1"/>
    <col min="3" max="3" width="10.875" style="43" customWidth="1"/>
    <col min="4" max="4" width="12.25" style="43" customWidth="1"/>
    <col min="5" max="5" width="14.25" style="43" customWidth="1"/>
    <col min="6" max="6" width="12" style="38" customWidth="1"/>
    <col min="7" max="7" width="9.125" style="38"/>
    <col min="8" max="8" width="13.375" style="38" customWidth="1"/>
    <col min="9" max="9" width="12.25" style="38" customWidth="1"/>
    <col min="10" max="10" width="14.625" style="38" customWidth="1"/>
    <col min="11" max="11" width="14.25" style="38" customWidth="1"/>
    <col min="12" max="16384" width="9.125" style="38"/>
  </cols>
  <sheetData>
    <row r="1" spans="1:11" ht="15.75">
      <c r="A1" s="150"/>
      <c r="B1" s="150"/>
      <c r="C1" s="150"/>
      <c r="D1" s="772"/>
      <c r="E1" s="772"/>
      <c r="F1" s="123"/>
      <c r="I1" s="593">
        <f>Master!C3</f>
        <v>30695</v>
      </c>
      <c r="J1" s="593"/>
      <c r="K1" s="593"/>
    </row>
    <row r="2" spans="1:11" ht="20.25">
      <c r="A2" s="769" t="str">
        <f>'Formet 10'!A2:O2</f>
        <v xml:space="preserve">fo|ky; dk uke &amp;   jktdh; ljnkj mPp ek/;fed fo|ky; dksViwryh ¼t;iqj½ </v>
      </c>
      <c r="B2" s="769"/>
      <c r="C2" s="769"/>
      <c r="D2" s="769"/>
      <c r="E2" s="769"/>
      <c r="F2" s="769"/>
      <c r="G2" s="769"/>
      <c r="H2" s="769"/>
      <c r="I2" s="769"/>
      <c r="J2" s="769"/>
      <c r="K2" s="769"/>
    </row>
    <row r="3" spans="1:11" ht="20.25">
      <c r="A3" s="769" t="s">
        <v>323</v>
      </c>
      <c r="B3" s="769"/>
      <c r="C3" s="769"/>
      <c r="D3" s="769"/>
      <c r="E3" s="769"/>
      <c r="F3" s="769"/>
      <c r="G3" s="769"/>
      <c r="H3" s="769"/>
      <c r="I3" s="769"/>
      <c r="J3" s="769"/>
      <c r="K3" s="769"/>
    </row>
    <row r="4" spans="1:11" ht="16.5" customHeight="1">
      <c r="A4" s="771" t="str">
        <f>Master!E5</f>
        <v>2202-02-109-(02) (STATE FUND)</v>
      </c>
      <c r="B4" s="771"/>
      <c r="C4" s="771"/>
      <c r="D4" s="771"/>
      <c r="E4" s="771"/>
      <c r="F4" s="771"/>
      <c r="G4" s="771"/>
      <c r="H4" s="771"/>
      <c r="I4" s="771"/>
      <c r="J4" s="771"/>
      <c r="K4" s="771"/>
    </row>
    <row r="5" spans="1:11" ht="37.5">
      <c r="A5" s="175" t="s">
        <v>324</v>
      </c>
      <c r="B5" s="175" t="s">
        <v>325</v>
      </c>
      <c r="C5" s="175" t="s">
        <v>297</v>
      </c>
      <c r="D5" s="175" t="s">
        <v>291</v>
      </c>
      <c r="E5" s="175" t="s">
        <v>41</v>
      </c>
      <c r="F5" s="175" t="s">
        <v>326</v>
      </c>
      <c r="G5" s="175" t="s">
        <v>291</v>
      </c>
      <c r="H5" s="175" t="s">
        <v>41</v>
      </c>
      <c r="I5" s="175" t="s">
        <v>296</v>
      </c>
      <c r="J5" s="376" t="s">
        <v>442</v>
      </c>
      <c r="K5" s="175" t="s">
        <v>327</v>
      </c>
    </row>
    <row r="6" spans="1:11" ht="15.75">
      <c r="A6" s="176">
        <v>1</v>
      </c>
      <c r="B6" s="176">
        <v>4</v>
      </c>
      <c r="C6" s="176">
        <v>5</v>
      </c>
      <c r="D6" s="176">
        <v>6</v>
      </c>
      <c r="E6" s="176" t="s">
        <v>328</v>
      </c>
      <c r="F6" s="176">
        <v>8</v>
      </c>
      <c r="G6" s="176">
        <v>9</v>
      </c>
      <c r="H6" s="176" t="s">
        <v>329</v>
      </c>
      <c r="I6" s="176" t="s">
        <v>330</v>
      </c>
      <c r="J6" s="176">
        <v>12</v>
      </c>
      <c r="K6" s="176" t="s">
        <v>331</v>
      </c>
    </row>
    <row r="7" spans="1:11" ht="64.5" customHeight="1">
      <c r="A7" s="178">
        <v>1</v>
      </c>
      <c r="B7" s="179">
        <v>0</v>
      </c>
      <c r="C7" s="179">
        <v>0</v>
      </c>
      <c r="D7" s="178">
        <v>1950</v>
      </c>
      <c r="E7" s="178">
        <f>C7*D7</f>
        <v>0</v>
      </c>
      <c r="F7" s="179">
        <v>1</v>
      </c>
      <c r="G7" s="178">
        <v>1650</v>
      </c>
      <c r="H7" s="178">
        <f>F7*G7</f>
        <v>1650</v>
      </c>
      <c r="I7" s="178">
        <f>E7+H7</f>
        <v>1650</v>
      </c>
      <c r="J7" s="179">
        <v>1650</v>
      </c>
      <c r="K7" s="178">
        <v>0</v>
      </c>
    </row>
    <row r="8" spans="1:11" ht="15" customHeight="1">
      <c r="A8" s="150"/>
      <c r="B8" s="773" t="s">
        <v>344</v>
      </c>
      <c r="C8" s="773"/>
      <c r="D8" s="773"/>
      <c r="E8" s="773"/>
      <c r="F8" s="773"/>
    </row>
    <row r="9" spans="1:11" ht="15" customHeight="1">
      <c r="A9" s="150"/>
      <c r="B9" s="773"/>
      <c r="C9" s="773"/>
      <c r="D9" s="773"/>
      <c r="E9" s="773"/>
      <c r="F9" s="773"/>
    </row>
    <row r="10" spans="1:11" ht="15" customHeight="1">
      <c r="A10" s="150"/>
      <c r="B10" s="773"/>
      <c r="C10" s="773"/>
      <c r="D10" s="773"/>
      <c r="E10" s="773"/>
      <c r="F10" s="773"/>
    </row>
    <row r="11" spans="1:11" ht="15" customHeight="1">
      <c r="A11" s="150"/>
      <c r="B11" s="773"/>
      <c r="C11" s="773"/>
      <c r="D11" s="773"/>
      <c r="E11" s="773"/>
      <c r="F11" s="773"/>
      <c r="I11" s="774" t="str">
        <f>CONCATENATE("¼ ",Master!G3,"½")</f>
        <v>¼ m"kk ikfy;k½</v>
      </c>
      <c r="J11" s="774"/>
      <c r="K11" s="774"/>
    </row>
    <row r="12" spans="1:11" ht="16.5">
      <c r="A12" s="150"/>
      <c r="B12" s="773"/>
      <c r="C12" s="773"/>
      <c r="D12" s="773"/>
      <c r="E12" s="773"/>
      <c r="F12" s="773"/>
      <c r="I12" s="585" t="str">
        <f>Master!C2</f>
        <v>iz/kkukpk;Z</v>
      </c>
      <c r="J12" s="585"/>
      <c r="K12" s="585"/>
    </row>
    <row r="13" spans="1:11" ht="15" customHeight="1">
      <c r="A13" s="150"/>
      <c r="B13" s="150"/>
      <c r="C13" s="158"/>
      <c r="D13" s="730"/>
      <c r="E13" s="730"/>
      <c r="F13" s="157"/>
      <c r="I13" s="586" t="str">
        <f>Master!D2</f>
        <v xml:space="preserve"> jktdh; ljnkj mPp ek/;fed fo|ky; dksViwryh ¼t;iqj½ </v>
      </c>
      <c r="J13" s="586"/>
      <c r="K13" s="586"/>
    </row>
    <row r="14" spans="1:11" ht="18.75" customHeight="1">
      <c r="A14" s="150"/>
      <c r="B14" s="150"/>
      <c r="C14" s="157"/>
      <c r="D14" s="730"/>
      <c r="E14" s="730"/>
      <c r="F14" s="157"/>
      <c r="I14" s="586"/>
      <c r="J14" s="586"/>
      <c r="K14" s="586"/>
    </row>
    <row r="15" spans="1:11" ht="15" customHeight="1">
      <c r="A15" s="150"/>
      <c r="B15" s="150"/>
      <c r="C15" s="157"/>
      <c r="D15" s="730"/>
      <c r="E15" s="730"/>
      <c r="F15" s="157"/>
      <c r="I15" s="586"/>
      <c r="J15" s="586"/>
      <c r="K15" s="586"/>
    </row>
    <row r="16" spans="1:11" ht="15" customHeight="1">
      <c r="A16" s="158"/>
      <c r="B16" s="158"/>
      <c r="C16" s="158"/>
      <c r="D16" s="157"/>
      <c r="E16" s="157"/>
      <c r="F16" s="157"/>
    </row>
    <row r="17" spans="1:6">
      <c r="A17" s="158"/>
      <c r="B17" s="158"/>
      <c r="C17" s="158"/>
      <c r="D17" s="158"/>
      <c r="E17" s="158"/>
      <c r="F17" s="123"/>
    </row>
    <row r="18" spans="1:6">
      <c r="A18" s="158"/>
      <c r="B18" s="158"/>
      <c r="C18" s="158"/>
      <c r="D18" s="158"/>
      <c r="E18" s="158"/>
      <c r="F18" s="123"/>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0"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8">
    <tabColor rgb="FF00B050"/>
  </sheetPr>
  <dimension ref="A1:L46"/>
  <sheetViews>
    <sheetView view="pageBreakPreview" topLeftCell="A4" zoomScale="110" zoomScaleSheetLayoutView="110" workbookViewId="0">
      <selection activeCell="B32" sqref="B32"/>
    </sheetView>
  </sheetViews>
  <sheetFormatPr defaultRowHeight="15"/>
  <cols>
    <col min="2" max="2" width="49" customWidth="1"/>
    <col min="3" max="3" width="27.875" customWidth="1"/>
  </cols>
  <sheetData>
    <row r="1" spans="1:12" ht="23.25">
      <c r="A1" s="775" t="e">
        <f>#REF!</f>
        <v>#REF!</v>
      </c>
      <c r="B1" s="775"/>
      <c r="C1" s="775"/>
      <c r="D1" s="169"/>
      <c r="E1" s="169"/>
      <c r="F1" s="169"/>
      <c r="G1" s="169"/>
      <c r="H1" s="169"/>
      <c r="I1" s="169"/>
      <c r="J1" s="169"/>
      <c r="K1" s="169"/>
      <c r="L1" s="169"/>
    </row>
    <row r="2" spans="1:12" ht="18.75">
      <c r="A2" s="779" t="s">
        <v>444</v>
      </c>
      <c r="B2" s="779"/>
      <c r="C2" s="171" t="s">
        <v>314</v>
      </c>
      <c r="D2" s="169"/>
      <c r="E2" s="169"/>
      <c r="F2" s="169"/>
      <c r="H2" s="169"/>
      <c r="I2" s="169"/>
      <c r="J2" s="169"/>
      <c r="K2" s="169"/>
      <c r="L2" s="169"/>
    </row>
    <row r="3" spans="1:12" ht="18.75">
      <c r="A3" s="170"/>
      <c r="B3" s="170"/>
      <c r="C3" s="170"/>
      <c r="D3" s="169"/>
      <c r="E3" s="169"/>
      <c r="F3" s="169"/>
      <c r="G3" s="169"/>
      <c r="H3" s="169"/>
      <c r="I3" s="169"/>
      <c r="J3" s="169"/>
      <c r="K3" s="169"/>
      <c r="L3" s="169"/>
    </row>
    <row r="4" spans="1:12" ht="18.75">
      <c r="A4" s="170" t="s">
        <v>315</v>
      </c>
      <c r="B4" s="170"/>
      <c r="C4" s="170"/>
      <c r="D4" s="169"/>
      <c r="E4" s="169"/>
      <c r="F4" s="169"/>
      <c r="G4" s="169"/>
      <c r="H4" s="169"/>
      <c r="I4" s="169"/>
      <c r="J4" s="169"/>
      <c r="K4" s="169"/>
      <c r="L4" s="169"/>
    </row>
    <row r="5" spans="1:12" ht="18.75">
      <c r="A5" s="170"/>
      <c r="B5" s="170" t="s">
        <v>371</v>
      </c>
      <c r="C5" s="33"/>
      <c r="D5" s="169"/>
      <c r="E5" s="169"/>
      <c r="F5" s="169"/>
      <c r="G5" s="169"/>
      <c r="H5" s="169"/>
      <c r="I5" s="169"/>
      <c r="J5" s="169"/>
      <c r="K5" s="169"/>
      <c r="L5" s="169"/>
    </row>
    <row r="6" spans="1:12" ht="18.75">
      <c r="A6" s="170"/>
      <c r="B6" s="170" t="s">
        <v>372</v>
      </c>
      <c r="C6" s="33"/>
      <c r="D6" s="169"/>
      <c r="E6" s="169"/>
      <c r="F6" s="169"/>
      <c r="G6" s="169"/>
      <c r="H6" s="169"/>
      <c r="I6" s="169"/>
      <c r="J6" s="169"/>
      <c r="K6" s="169"/>
      <c r="L6" s="169"/>
    </row>
    <row r="7" spans="1:12" ht="18.75">
      <c r="A7" s="170"/>
      <c r="B7" s="170" t="s">
        <v>370</v>
      </c>
      <c r="C7" s="33"/>
      <c r="D7" s="169"/>
      <c r="E7" s="169"/>
      <c r="F7" s="169"/>
      <c r="G7" s="169"/>
      <c r="H7" s="169"/>
      <c r="I7" s="169"/>
      <c r="J7" s="169"/>
      <c r="K7" s="169"/>
      <c r="L7" s="169"/>
    </row>
    <row r="8" spans="1:12" ht="18.75">
      <c r="A8" s="170"/>
      <c r="B8" s="170"/>
      <c r="C8" s="33"/>
      <c r="D8" s="169"/>
      <c r="E8" s="169"/>
      <c r="F8" s="169"/>
      <c r="G8" s="169"/>
      <c r="H8" s="169"/>
      <c r="I8" s="169"/>
      <c r="J8" s="169"/>
      <c r="K8" s="169"/>
      <c r="L8" s="169"/>
    </row>
    <row r="9" spans="1:12" ht="18.75" customHeight="1">
      <c r="A9" s="776" t="s">
        <v>316</v>
      </c>
      <c r="B9" s="777" t="s">
        <v>443</v>
      </c>
      <c r="C9" s="777"/>
      <c r="E9" s="169"/>
      <c r="F9" s="169"/>
      <c r="G9" s="169"/>
      <c r="H9" s="169"/>
      <c r="I9" s="169"/>
      <c r="J9" s="169"/>
      <c r="K9" s="169"/>
      <c r="L9" s="169"/>
    </row>
    <row r="10" spans="1:12" ht="18.75">
      <c r="A10" s="776"/>
      <c r="B10" s="777"/>
      <c r="C10" s="777"/>
      <c r="D10" s="169"/>
      <c r="E10" s="169"/>
      <c r="F10" s="169"/>
      <c r="G10" s="169"/>
      <c r="H10" s="169"/>
      <c r="I10" s="169"/>
      <c r="J10" s="169"/>
      <c r="K10" s="169"/>
      <c r="L10" s="169"/>
    </row>
    <row r="11" spans="1:12" ht="18.75">
      <c r="A11" s="172"/>
      <c r="B11" s="173"/>
      <c r="C11" s="33"/>
      <c r="D11" s="169"/>
      <c r="E11" s="169"/>
      <c r="F11" s="169"/>
      <c r="G11" s="169"/>
      <c r="H11" s="169"/>
      <c r="I11" s="169"/>
      <c r="J11" s="169"/>
      <c r="K11" s="169"/>
      <c r="L11" s="169"/>
    </row>
    <row r="12" spans="1:12" ht="18.75">
      <c r="A12" s="170" t="s">
        <v>317</v>
      </c>
      <c r="B12" s="170"/>
      <c r="C12" s="170"/>
      <c r="D12" s="169"/>
      <c r="E12" s="169"/>
      <c r="F12" s="169"/>
      <c r="G12" s="169"/>
      <c r="H12" s="169"/>
      <c r="I12" s="169"/>
      <c r="J12" s="169"/>
      <c r="K12" s="169"/>
      <c r="L12" s="169"/>
    </row>
    <row r="13" spans="1:12" ht="18.75">
      <c r="A13" s="778" t="s">
        <v>445</v>
      </c>
      <c r="B13" s="778"/>
      <c r="C13" s="778"/>
      <c r="D13" s="169"/>
      <c r="E13" s="169"/>
      <c r="F13" s="169"/>
      <c r="G13" s="169"/>
      <c r="H13" s="169"/>
      <c r="I13" s="169"/>
      <c r="J13" s="169"/>
      <c r="K13" s="169"/>
      <c r="L13" s="169"/>
    </row>
    <row r="14" spans="1:12" ht="18.75">
      <c r="A14" s="778"/>
      <c r="B14" s="778"/>
      <c r="C14" s="778"/>
      <c r="D14" s="169"/>
      <c r="E14" s="169"/>
      <c r="F14" s="169"/>
      <c r="G14" s="169"/>
      <c r="H14" s="169"/>
      <c r="I14" s="169"/>
      <c r="J14" s="169"/>
      <c r="K14" s="169"/>
      <c r="L14" s="169"/>
    </row>
    <row r="15" spans="1:12" ht="18.75">
      <c r="A15" s="778"/>
      <c r="B15" s="778"/>
      <c r="C15" s="778"/>
      <c r="D15" s="169"/>
      <c r="E15" s="169"/>
      <c r="F15" s="169"/>
      <c r="G15" s="169"/>
      <c r="H15" s="169"/>
      <c r="I15" s="169"/>
      <c r="J15" s="169"/>
      <c r="K15" s="169"/>
      <c r="L15" s="169"/>
    </row>
    <row r="16" spans="1:12" ht="18.75">
      <c r="A16" s="170" t="s">
        <v>318</v>
      </c>
      <c r="B16" s="170"/>
      <c r="C16" s="170"/>
      <c r="D16" s="169"/>
      <c r="E16" s="169"/>
      <c r="F16" s="169"/>
      <c r="G16" s="169"/>
      <c r="H16" s="169"/>
      <c r="I16" s="169"/>
      <c r="J16" s="169"/>
      <c r="K16" s="169"/>
      <c r="L16" s="169"/>
    </row>
    <row r="17" spans="1:12" s="174" customFormat="1" ht="18.75">
      <c r="A17" s="170" t="s">
        <v>353</v>
      </c>
      <c r="B17" s="170"/>
      <c r="C17" s="170"/>
      <c r="D17" s="169"/>
      <c r="E17" s="169"/>
      <c r="F17" s="169"/>
      <c r="G17" s="169"/>
      <c r="H17" s="169"/>
      <c r="I17" s="169"/>
      <c r="J17" s="169"/>
      <c r="K17" s="169"/>
      <c r="L17" s="169"/>
    </row>
    <row r="18" spans="1:12" s="174" customFormat="1" ht="18.75">
      <c r="A18" s="170" t="s">
        <v>354</v>
      </c>
      <c r="B18" s="170"/>
      <c r="C18" s="170"/>
      <c r="D18" s="169"/>
      <c r="E18" s="169"/>
      <c r="F18" s="169"/>
      <c r="G18" s="169"/>
      <c r="H18" s="169"/>
      <c r="I18" s="169"/>
      <c r="J18" s="169"/>
      <c r="K18" s="169"/>
      <c r="L18" s="169"/>
    </row>
    <row r="19" spans="1:12" ht="18.75">
      <c r="A19" s="170" t="s">
        <v>355</v>
      </c>
      <c r="B19" s="170"/>
      <c r="C19" s="170"/>
      <c r="D19" s="169"/>
      <c r="E19" s="169"/>
      <c r="F19" s="169"/>
      <c r="G19" s="169"/>
      <c r="H19" s="169"/>
      <c r="I19" s="169"/>
      <c r="J19" s="169"/>
      <c r="K19" s="169"/>
      <c r="L19" s="169"/>
    </row>
    <row r="20" spans="1:12" ht="18.75">
      <c r="A20" s="170" t="s">
        <v>356</v>
      </c>
      <c r="B20" s="170"/>
      <c r="C20" s="170"/>
      <c r="D20" s="169"/>
      <c r="E20" s="169"/>
      <c r="F20" s="169"/>
      <c r="G20" s="169"/>
      <c r="H20" s="169"/>
      <c r="I20" s="169"/>
      <c r="J20" s="169"/>
      <c r="K20" s="169"/>
      <c r="L20" s="169"/>
    </row>
    <row r="21" spans="1:12" ht="18.75">
      <c r="A21" s="170" t="s">
        <v>357</v>
      </c>
      <c r="B21" s="170"/>
      <c r="C21" s="170"/>
      <c r="D21" s="169"/>
      <c r="E21" s="169"/>
      <c r="F21" s="169"/>
      <c r="G21" s="169"/>
      <c r="H21" s="169"/>
      <c r="I21" s="169"/>
      <c r="J21" s="169"/>
      <c r="K21" s="169"/>
      <c r="L21" s="169"/>
    </row>
    <row r="22" spans="1:12" ht="18.75">
      <c r="A22" s="170" t="s">
        <v>319</v>
      </c>
      <c r="B22" s="170"/>
      <c r="C22" s="170"/>
      <c r="D22" s="169"/>
      <c r="E22" s="169"/>
      <c r="F22" s="169"/>
      <c r="G22" s="169"/>
      <c r="H22" s="169"/>
      <c r="I22" s="169"/>
      <c r="J22" s="169"/>
      <c r="K22" s="169"/>
      <c r="L22" s="169"/>
    </row>
    <row r="23" spans="1:12" ht="18.75">
      <c r="A23" s="170" t="s">
        <v>320</v>
      </c>
      <c r="B23" s="170"/>
      <c r="C23" s="170"/>
      <c r="D23" s="169"/>
      <c r="E23" s="169"/>
      <c r="F23" s="169"/>
      <c r="G23" s="169"/>
      <c r="H23" s="169"/>
      <c r="I23" s="169"/>
      <c r="J23" s="169"/>
      <c r="K23" s="169"/>
      <c r="L23" s="169"/>
    </row>
    <row r="24" spans="1:12" ht="18.75">
      <c r="A24" s="170" t="s">
        <v>446</v>
      </c>
      <c r="B24" s="170"/>
      <c r="C24" s="170"/>
      <c r="D24" s="169"/>
      <c r="E24" s="169"/>
      <c r="F24" s="169"/>
      <c r="G24" s="169"/>
      <c r="H24" s="169"/>
      <c r="I24" s="169"/>
      <c r="J24" s="169"/>
      <c r="K24" s="169"/>
      <c r="L24" s="169"/>
    </row>
    <row r="25" spans="1:12" ht="18.75">
      <c r="A25" s="170" t="s">
        <v>321</v>
      </c>
      <c r="B25" s="170"/>
      <c r="C25" s="170"/>
      <c r="D25" s="169"/>
      <c r="E25" s="169"/>
      <c r="F25" s="169"/>
      <c r="G25" s="169"/>
      <c r="H25" s="169"/>
      <c r="I25" s="169"/>
      <c r="J25" s="169"/>
      <c r="K25" s="169"/>
      <c r="L25" s="169"/>
    </row>
    <row r="26" spans="1:12" ht="18.75">
      <c r="A26" s="170" t="s">
        <v>322</v>
      </c>
      <c r="B26" s="170"/>
      <c r="C26" s="170"/>
      <c r="D26" s="169"/>
      <c r="E26" s="169"/>
      <c r="F26" s="169"/>
      <c r="G26" s="169"/>
      <c r="H26" s="169"/>
      <c r="I26" s="169"/>
      <c r="J26" s="169"/>
      <c r="K26" s="169"/>
      <c r="L26" s="169"/>
    </row>
    <row r="27" spans="1:12" s="174" customFormat="1" ht="18.75">
      <c r="A27" s="170" t="s">
        <v>392</v>
      </c>
      <c r="B27" s="170"/>
      <c r="C27" s="170"/>
      <c r="D27" s="169"/>
      <c r="E27" s="169"/>
      <c r="F27" s="169"/>
      <c r="G27" s="169"/>
      <c r="H27" s="169"/>
      <c r="I27" s="169"/>
      <c r="J27" s="169"/>
      <c r="K27" s="169"/>
      <c r="L27" s="169"/>
    </row>
    <row r="28" spans="1:12" s="174" customFormat="1" ht="18.75">
      <c r="A28" s="170" t="s">
        <v>358</v>
      </c>
      <c r="B28" s="170"/>
      <c r="C28" s="170"/>
      <c r="D28" s="169"/>
      <c r="E28" s="169"/>
      <c r="F28" s="169"/>
      <c r="G28" s="169"/>
      <c r="H28" s="169"/>
      <c r="I28" s="169"/>
      <c r="J28" s="169"/>
      <c r="K28" s="169"/>
      <c r="L28" s="169"/>
    </row>
    <row r="29" spans="1:12" s="174" customFormat="1" ht="18.75">
      <c r="A29" s="170" t="s">
        <v>359</v>
      </c>
      <c r="B29" s="170"/>
      <c r="C29" s="170"/>
      <c r="D29" s="169"/>
      <c r="E29" s="169"/>
      <c r="F29" s="169"/>
      <c r="G29" s="169"/>
      <c r="H29" s="169"/>
      <c r="I29" s="169"/>
      <c r="J29" s="169"/>
      <c r="K29" s="169"/>
      <c r="L29" s="169"/>
    </row>
    <row r="30" spans="1:12" s="174" customFormat="1" ht="18.75">
      <c r="A30" s="170" t="s">
        <v>360</v>
      </c>
      <c r="B30" s="170"/>
      <c r="C30" s="170"/>
      <c r="D30" s="169"/>
      <c r="E30" s="169"/>
      <c r="F30" s="169"/>
      <c r="G30" s="169"/>
      <c r="H30" s="169"/>
      <c r="I30" s="169"/>
      <c r="J30" s="169"/>
      <c r="K30" s="169"/>
      <c r="L30" s="169"/>
    </row>
    <row r="31" spans="1:12" s="174" customFormat="1" ht="18.75">
      <c r="A31" s="170"/>
      <c r="B31" s="170"/>
      <c r="C31" s="170"/>
      <c r="D31" s="169"/>
      <c r="E31" s="169"/>
      <c r="F31" s="169"/>
      <c r="G31" s="169"/>
      <c r="H31" s="169"/>
      <c r="I31" s="169"/>
      <c r="J31" s="169"/>
      <c r="K31" s="169"/>
      <c r="L31" s="169"/>
    </row>
    <row r="32" spans="1:12" s="174" customFormat="1" ht="18.75">
      <c r="A32" s="170"/>
      <c r="B32" s="170"/>
      <c r="C32" s="170"/>
      <c r="D32" s="169"/>
      <c r="E32" s="169"/>
      <c r="F32" s="169"/>
      <c r="G32" s="169"/>
      <c r="H32" s="169"/>
      <c r="I32" s="169"/>
      <c r="J32" s="169"/>
      <c r="K32" s="169"/>
      <c r="L32" s="169"/>
    </row>
    <row r="33" spans="1:12" s="174" customFormat="1" ht="18.75">
      <c r="A33" s="170"/>
      <c r="B33" s="170"/>
      <c r="C33" s="170"/>
      <c r="D33" s="169"/>
      <c r="E33" s="169"/>
      <c r="F33" s="169"/>
      <c r="G33" s="169"/>
      <c r="H33" s="169"/>
      <c r="I33" s="169"/>
      <c r="J33" s="169"/>
      <c r="K33" s="169"/>
      <c r="L33" s="169"/>
    </row>
    <row r="34" spans="1:12" ht="18.75">
      <c r="A34" s="170"/>
      <c r="B34" s="170"/>
      <c r="C34" s="333" t="str">
        <f>CONCATENATE("¼ ",Master!G3,"½")</f>
        <v>¼ m"kk ikfy;k½</v>
      </c>
      <c r="D34" s="169"/>
      <c r="E34" s="169"/>
      <c r="F34" s="169"/>
      <c r="G34" s="169"/>
      <c r="H34" s="169"/>
      <c r="I34" s="169"/>
      <c r="J34" s="169"/>
      <c r="K34" s="169"/>
      <c r="L34" s="169"/>
    </row>
    <row r="35" spans="1:12" ht="18.75">
      <c r="A35" s="170"/>
      <c r="B35" s="170"/>
      <c r="C35" s="330" t="str">
        <f>Master!C2</f>
        <v>iz/kkukpk;Z</v>
      </c>
      <c r="D35" s="169"/>
      <c r="E35" s="169"/>
      <c r="F35" s="169"/>
      <c r="G35" s="169"/>
      <c r="H35" s="169"/>
      <c r="I35" s="169"/>
      <c r="J35" s="169"/>
      <c r="K35" s="169"/>
      <c r="L35" s="169"/>
    </row>
    <row r="36" spans="1:12" ht="31.5">
      <c r="A36" s="170"/>
      <c r="B36" s="170"/>
      <c r="C36" s="331" t="str">
        <f>Master!D2</f>
        <v xml:space="preserve"> jktdh; ljnkj mPp ek/;fed fo|ky; dksViwryh ¼t;iqj½ </v>
      </c>
      <c r="D36" s="169"/>
      <c r="E36" s="169"/>
      <c r="F36" s="169"/>
      <c r="G36" s="169"/>
      <c r="H36" s="169"/>
      <c r="I36" s="169"/>
      <c r="J36" s="169"/>
      <c r="K36" s="169"/>
      <c r="L36" s="169"/>
    </row>
    <row r="37" spans="1:12" ht="29.25" customHeight="1">
      <c r="A37" s="169"/>
      <c r="B37" s="169"/>
      <c r="C37" s="332" t="e">
        <f>#REF!</f>
        <v>#REF!</v>
      </c>
      <c r="D37" s="169"/>
      <c r="E37" s="169"/>
      <c r="F37" s="169"/>
      <c r="G37" s="169"/>
      <c r="H37" s="169"/>
      <c r="I37" s="169"/>
      <c r="J37" s="169"/>
      <c r="K37" s="169"/>
      <c r="L37" s="169"/>
    </row>
    <row r="38" spans="1:12" ht="18.75">
      <c r="A38" s="169"/>
      <c r="B38" s="169"/>
      <c r="C38" s="169"/>
      <c r="D38" s="169"/>
      <c r="E38" s="169"/>
      <c r="F38" s="169"/>
      <c r="G38" s="169"/>
      <c r="H38" s="169"/>
      <c r="I38" s="169"/>
      <c r="J38" s="169"/>
      <c r="K38" s="169"/>
      <c r="L38" s="169"/>
    </row>
    <row r="39" spans="1:12" ht="18.75">
      <c r="A39" s="169"/>
      <c r="B39" s="169"/>
      <c r="C39" s="169"/>
      <c r="D39" s="169"/>
      <c r="E39" s="169"/>
      <c r="F39" s="169"/>
      <c r="G39" s="169"/>
      <c r="H39" s="169"/>
      <c r="I39" s="169"/>
      <c r="J39" s="169"/>
      <c r="K39" s="169"/>
      <c r="L39" s="169"/>
    </row>
    <row r="40" spans="1:12" ht="18.75">
      <c r="A40" s="169"/>
      <c r="B40" s="169"/>
      <c r="C40" s="169"/>
      <c r="D40" s="169"/>
      <c r="E40" s="169"/>
      <c r="F40" s="169"/>
      <c r="G40" s="169"/>
      <c r="H40" s="169"/>
      <c r="I40" s="169"/>
      <c r="J40" s="169"/>
      <c r="K40" s="169"/>
      <c r="L40" s="169"/>
    </row>
    <row r="41" spans="1:12" ht="18.75">
      <c r="A41" s="169"/>
      <c r="B41" s="169"/>
      <c r="C41" s="169"/>
      <c r="D41" s="169"/>
      <c r="E41" s="169"/>
      <c r="F41" s="169"/>
      <c r="G41" s="169"/>
      <c r="H41" s="169"/>
      <c r="I41" s="169"/>
      <c r="J41" s="169"/>
      <c r="K41" s="169"/>
      <c r="L41" s="169"/>
    </row>
    <row r="42" spans="1:12" ht="18.75">
      <c r="A42" s="169"/>
      <c r="B42" s="169"/>
      <c r="C42" s="169"/>
      <c r="D42" s="169"/>
      <c r="E42" s="169"/>
      <c r="F42" s="169"/>
      <c r="G42" s="169"/>
      <c r="H42" s="169"/>
      <c r="I42" s="169"/>
      <c r="J42" s="169"/>
      <c r="K42" s="169"/>
      <c r="L42" s="169"/>
    </row>
    <row r="43" spans="1:12" ht="18.75">
      <c r="A43" s="169"/>
      <c r="B43" s="169"/>
      <c r="C43" s="169"/>
      <c r="D43" s="169"/>
      <c r="E43" s="169"/>
      <c r="F43" s="169"/>
      <c r="G43" s="169"/>
      <c r="H43" s="169"/>
      <c r="I43" s="169"/>
      <c r="J43" s="169"/>
      <c r="K43" s="169"/>
      <c r="L43" s="169"/>
    </row>
    <row r="44" spans="1:12" ht="18.75">
      <c r="A44" s="169"/>
      <c r="B44" s="169"/>
      <c r="C44" s="169"/>
      <c r="D44" s="169"/>
      <c r="E44" s="169"/>
      <c r="F44" s="169"/>
      <c r="G44" s="169"/>
      <c r="H44" s="169"/>
      <c r="I44" s="169"/>
      <c r="J44" s="169"/>
      <c r="K44" s="169"/>
      <c r="L44" s="169"/>
    </row>
    <row r="45" spans="1:12" ht="18.75">
      <c r="A45" s="169"/>
      <c r="B45" s="169"/>
      <c r="C45" s="169"/>
      <c r="D45" s="169"/>
      <c r="E45" s="169"/>
      <c r="F45" s="169"/>
      <c r="G45" s="169"/>
      <c r="H45" s="169"/>
      <c r="I45" s="169"/>
      <c r="J45" s="169"/>
      <c r="K45" s="169"/>
      <c r="L45" s="169"/>
    </row>
    <row r="46" spans="1:12" ht="18.75">
      <c r="A46" s="169"/>
      <c r="B46" s="169"/>
      <c r="C46" s="169"/>
      <c r="D46" s="169"/>
      <c r="E46" s="169"/>
      <c r="F46" s="169"/>
      <c r="G46" s="169"/>
      <c r="H46" s="169"/>
      <c r="I46" s="169"/>
      <c r="J46" s="169"/>
      <c r="K46" s="169"/>
      <c r="L46" s="169"/>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sheetPr>
    <tabColor rgb="FF00B050"/>
    <pageSetUpPr fitToPage="1"/>
  </sheetPr>
  <dimension ref="A1:N21"/>
  <sheetViews>
    <sheetView showGridLines="0" view="pageBreakPreview" zoomScaleSheetLayoutView="100" workbookViewId="0">
      <selection activeCell="N19" sqref="N19"/>
    </sheetView>
  </sheetViews>
  <sheetFormatPr defaultRowHeight="15"/>
  <cols>
    <col min="1" max="1" width="3.875" style="174" bestFit="1" customWidth="1"/>
    <col min="2" max="2" width="15.5" style="174" customWidth="1"/>
    <col min="3" max="3" width="8.375" style="174" customWidth="1"/>
    <col min="4" max="4" width="4.375" style="174" bestFit="1" customWidth="1"/>
    <col min="5" max="5" width="5.5" style="174" customWidth="1"/>
    <col min="6" max="6" width="5" style="174" customWidth="1"/>
    <col min="7" max="7" width="5.5" style="174" customWidth="1"/>
    <col min="8" max="8" width="9.625" style="174" customWidth="1"/>
    <col min="9" max="9" width="5.5" style="174" customWidth="1"/>
    <col min="10" max="10" width="5.625" style="174" customWidth="1"/>
    <col min="11" max="11" width="5.5" style="174" customWidth="1"/>
    <col min="12" max="12" width="5.125" style="174" customWidth="1"/>
    <col min="13" max="13" width="6.125" style="174" customWidth="1"/>
    <col min="14" max="14" width="7.75" style="174" customWidth="1"/>
    <col min="15" max="16384" width="9" style="174"/>
  </cols>
  <sheetData>
    <row r="1" spans="1:14" ht="18.75" customHeight="1">
      <c r="K1" s="377" t="s">
        <v>261</v>
      </c>
    </row>
    <row r="2" spans="1:14" ht="18.75">
      <c r="A2" s="578" t="s">
        <v>447</v>
      </c>
      <c r="B2" s="578"/>
      <c r="C2" s="578"/>
      <c r="D2" s="578"/>
      <c r="E2" s="578"/>
      <c r="F2" s="578"/>
      <c r="G2" s="578"/>
      <c r="H2" s="578"/>
      <c r="I2" s="578"/>
      <c r="J2" s="578"/>
      <c r="K2" s="578"/>
      <c r="L2" s="578"/>
      <c r="M2" s="578"/>
      <c r="N2" s="578"/>
    </row>
    <row r="3" spans="1:14" ht="23.25">
      <c r="A3" s="579" t="str">
        <f>CONCATENATE("fo|ky; dk uke &amp;","  ",Master!D2)</f>
        <v xml:space="preserve">fo|ky; dk uke &amp;   jktdh; ljnkj mPp ek/;fed fo|ky; dksViwryh ¼t;iqj½ </v>
      </c>
      <c r="B3" s="579"/>
      <c r="C3" s="579"/>
      <c r="D3" s="579"/>
      <c r="E3" s="579"/>
      <c r="F3" s="579"/>
      <c r="G3" s="579"/>
      <c r="H3" s="579"/>
      <c r="I3" s="579"/>
      <c r="J3" s="579"/>
      <c r="K3" s="579"/>
      <c r="L3" s="579"/>
      <c r="M3" s="579"/>
      <c r="N3" s="579"/>
    </row>
    <row r="4" spans="1:14" ht="23.25">
      <c r="A4" s="579" t="str">
        <f>CONCATENATE("vkbZ,Q,e,l dksM ","  ",Master!C3)</f>
        <v>vkbZ,Q,e,l dksM   30695</v>
      </c>
      <c r="B4" s="579"/>
      <c r="C4" s="579"/>
      <c r="D4" s="579"/>
      <c r="E4" s="579"/>
      <c r="F4" s="579"/>
      <c r="G4" s="579"/>
      <c r="H4" s="579"/>
      <c r="I4" s="579"/>
      <c r="J4" s="579"/>
      <c r="K4" s="579"/>
      <c r="L4" s="579"/>
      <c r="M4" s="579"/>
      <c r="N4" s="579"/>
    </row>
    <row r="5" spans="1:14" s="378" customFormat="1" ht="18.75">
      <c r="A5" s="580" t="s">
        <v>7</v>
      </c>
      <c r="B5" s="581" t="s">
        <v>292</v>
      </c>
      <c r="C5" s="582" t="s">
        <v>199</v>
      </c>
      <c r="D5" s="582"/>
      <c r="E5" s="582"/>
      <c r="F5" s="582" t="s">
        <v>199</v>
      </c>
      <c r="G5" s="582"/>
      <c r="H5" s="582"/>
      <c r="I5" s="582" t="s">
        <v>199</v>
      </c>
      <c r="J5" s="582"/>
      <c r="K5" s="582"/>
      <c r="L5" s="582" t="s">
        <v>199</v>
      </c>
      <c r="M5" s="582"/>
      <c r="N5" s="582"/>
    </row>
    <row r="6" spans="1:14" ht="23.25" customHeight="1">
      <c r="A6" s="580"/>
      <c r="B6" s="581"/>
      <c r="C6" s="583" t="s">
        <v>448</v>
      </c>
      <c r="D6" s="583"/>
      <c r="E6" s="583"/>
      <c r="F6" s="583" t="s">
        <v>449</v>
      </c>
      <c r="G6" s="583"/>
      <c r="H6" s="583"/>
      <c r="I6" s="583" t="s">
        <v>450</v>
      </c>
      <c r="J6" s="583"/>
      <c r="K6" s="583"/>
      <c r="L6" s="583" t="s">
        <v>451</v>
      </c>
      <c r="M6" s="583"/>
      <c r="N6" s="583"/>
    </row>
    <row r="7" spans="1:14" ht="28.5" customHeight="1">
      <c r="A7" s="580"/>
      <c r="B7" s="581"/>
      <c r="C7" s="386" t="s">
        <v>452</v>
      </c>
      <c r="D7" s="386" t="s">
        <v>453</v>
      </c>
      <c r="E7" s="386" t="s">
        <v>364</v>
      </c>
      <c r="F7" s="386" t="s">
        <v>452</v>
      </c>
      <c r="G7" s="386" t="s">
        <v>453</v>
      </c>
      <c r="H7" s="386" t="s">
        <v>364</v>
      </c>
      <c r="I7" s="386" t="s">
        <v>452</v>
      </c>
      <c r="J7" s="386" t="s">
        <v>453</v>
      </c>
      <c r="K7" s="386" t="s">
        <v>364</v>
      </c>
      <c r="L7" s="386" t="s">
        <v>452</v>
      </c>
      <c r="M7" s="386" t="s">
        <v>453</v>
      </c>
      <c r="N7" s="386" t="s">
        <v>364</v>
      </c>
    </row>
    <row r="8" spans="1:14" ht="23.25" customHeight="1">
      <c r="A8" s="379">
        <v>1</v>
      </c>
      <c r="B8" s="380" t="s">
        <v>454</v>
      </c>
      <c r="C8" s="381">
        <v>1</v>
      </c>
      <c r="D8" s="381">
        <v>1</v>
      </c>
      <c r="E8" s="381">
        <v>0</v>
      </c>
      <c r="F8" s="382"/>
      <c r="G8" s="382"/>
      <c r="H8" s="382"/>
      <c r="I8" s="381"/>
      <c r="J8" s="381"/>
      <c r="K8" s="381"/>
      <c r="L8" s="382"/>
      <c r="M8" s="382"/>
      <c r="N8" s="382"/>
    </row>
    <row r="9" spans="1:14" ht="26.45" customHeight="1">
      <c r="A9" s="379">
        <v>2</v>
      </c>
      <c r="B9" s="380" t="s">
        <v>455</v>
      </c>
      <c r="C9" s="381">
        <v>3</v>
      </c>
      <c r="D9" s="381">
        <v>3</v>
      </c>
      <c r="E9" s="381">
        <v>0</v>
      </c>
      <c r="F9" s="382"/>
      <c r="G9" s="382"/>
      <c r="H9" s="382"/>
      <c r="I9" s="381"/>
      <c r="J9" s="381"/>
      <c r="K9" s="381"/>
      <c r="L9" s="382"/>
      <c r="M9" s="382"/>
      <c r="N9" s="382"/>
    </row>
    <row r="10" spans="1:14" ht="23.25" customHeight="1">
      <c r="A10" s="379">
        <v>3</v>
      </c>
      <c r="B10" s="380" t="s">
        <v>456</v>
      </c>
      <c r="C10" s="381">
        <v>3</v>
      </c>
      <c r="D10" s="381">
        <v>2</v>
      </c>
      <c r="E10" s="381">
        <v>1</v>
      </c>
      <c r="F10" s="382"/>
      <c r="G10" s="382"/>
      <c r="H10" s="382"/>
      <c r="I10" s="381"/>
      <c r="J10" s="381"/>
      <c r="K10" s="381"/>
      <c r="L10" s="382"/>
      <c r="M10" s="382"/>
      <c r="N10" s="382"/>
    </row>
    <row r="11" spans="1:14" ht="23.25" customHeight="1">
      <c r="A11" s="379">
        <v>4</v>
      </c>
      <c r="B11" s="380" t="s">
        <v>457</v>
      </c>
      <c r="C11" s="381">
        <v>4</v>
      </c>
      <c r="D11" s="381">
        <v>1</v>
      </c>
      <c r="E11" s="381">
        <v>3</v>
      </c>
      <c r="F11" s="382"/>
      <c r="G11" s="382"/>
      <c r="H11" s="382"/>
      <c r="I11" s="381"/>
      <c r="J11" s="381"/>
      <c r="K11" s="381"/>
      <c r="L11" s="382"/>
      <c r="M11" s="382"/>
      <c r="N11" s="382"/>
    </row>
    <row r="12" spans="1:14" ht="23.25" customHeight="1">
      <c r="A12" s="379">
        <v>5</v>
      </c>
      <c r="B12" s="380" t="s">
        <v>458</v>
      </c>
      <c r="C12" s="381">
        <v>1</v>
      </c>
      <c r="D12" s="381">
        <v>1</v>
      </c>
      <c r="E12" s="381">
        <v>0</v>
      </c>
      <c r="F12" s="382"/>
      <c r="G12" s="382"/>
      <c r="H12" s="382"/>
      <c r="I12" s="381"/>
      <c r="J12" s="381"/>
      <c r="K12" s="381"/>
      <c r="L12" s="382"/>
      <c r="M12" s="382"/>
      <c r="N12" s="382"/>
    </row>
    <row r="13" spans="1:14" ht="23.25" customHeight="1">
      <c r="A13" s="379">
        <v>6</v>
      </c>
      <c r="B13" s="380" t="s">
        <v>459</v>
      </c>
      <c r="C13" s="381">
        <v>1</v>
      </c>
      <c r="D13" s="381">
        <v>1</v>
      </c>
      <c r="E13" s="381">
        <v>0</v>
      </c>
      <c r="F13" s="382"/>
      <c r="G13" s="382"/>
      <c r="H13" s="382"/>
      <c r="I13" s="381"/>
      <c r="J13" s="381"/>
      <c r="K13" s="381"/>
      <c r="L13" s="382"/>
      <c r="M13" s="382"/>
      <c r="N13" s="382"/>
    </row>
    <row r="14" spans="1:14" ht="23.25" customHeight="1">
      <c r="A14" s="379">
        <v>7</v>
      </c>
      <c r="B14" s="380" t="s">
        <v>460</v>
      </c>
      <c r="C14" s="381">
        <v>2</v>
      </c>
      <c r="D14" s="381">
        <v>1</v>
      </c>
      <c r="E14" s="381">
        <v>1</v>
      </c>
      <c r="F14" s="382"/>
      <c r="G14" s="382"/>
      <c r="H14" s="382"/>
      <c r="I14" s="381"/>
      <c r="J14" s="381"/>
      <c r="K14" s="381"/>
      <c r="L14" s="382"/>
      <c r="M14" s="382"/>
      <c r="N14" s="382"/>
    </row>
    <row r="15" spans="1:14" ht="21">
      <c r="A15" s="576" t="s">
        <v>296</v>
      </c>
      <c r="B15" s="577"/>
      <c r="C15" s="383">
        <f>SUM(C8:C14)</f>
        <v>15</v>
      </c>
      <c r="D15" s="383">
        <f>SUM(D8:D14)</f>
        <v>10</v>
      </c>
      <c r="E15" s="383">
        <f>SUM(E8:E14)</f>
        <v>5</v>
      </c>
      <c r="F15" s="384"/>
      <c r="G15" s="384"/>
      <c r="H15" s="384"/>
      <c r="I15" s="384"/>
      <c r="J15" s="384"/>
      <c r="K15" s="384"/>
      <c r="L15" s="384"/>
      <c r="M15" s="384"/>
      <c r="N15" s="384"/>
    </row>
    <row r="17" spans="10:13">
      <c r="J17" s="584" t="str">
        <f>CONCATENATE("¼ ",Master!G3,"½")</f>
        <v>¼ m"kk ikfy;k½</v>
      </c>
      <c r="K17" s="584"/>
      <c r="L17" s="584"/>
      <c r="M17" s="584"/>
    </row>
    <row r="18" spans="10:13" ht="16.5">
      <c r="J18" s="585" t="str">
        <f>Master!C2</f>
        <v>iz/kkukpk;Z</v>
      </c>
      <c r="K18" s="585"/>
      <c r="L18" s="585"/>
      <c r="M18" s="585"/>
    </row>
    <row r="19" spans="10:13">
      <c r="J19" s="586" t="str">
        <f>Master!D2</f>
        <v xml:space="preserve"> jktdh; ljnkj mPp ek/;fed fo|ky; dksViwryh ¼t;iqj½ </v>
      </c>
      <c r="K19" s="586"/>
      <c r="L19" s="586"/>
      <c r="M19" s="586"/>
    </row>
    <row r="20" spans="10:13">
      <c r="J20" s="586"/>
      <c r="K20" s="586"/>
      <c r="L20" s="586"/>
      <c r="M20" s="586"/>
    </row>
    <row r="21" spans="10:13" ht="25.5" customHeight="1">
      <c r="J21" s="586"/>
      <c r="K21" s="586"/>
      <c r="L21" s="586"/>
      <c r="M21" s="586"/>
    </row>
  </sheetData>
  <mergeCells count="17">
    <mergeCell ref="J17:M17"/>
    <mergeCell ref="J18:M18"/>
    <mergeCell ref="J19:M21"/>
    <mergeCell ref="F6:H6"/>
    <mergeCell ref="I6:K6"/>
    <mergeCell ref="L6:N6"/>
    <mergeCell ref="A15:B15"/>
    <mergeCell ref="A2:N2"/>
    <mergeCell ref="A3:N3"/>
    <mergeCell ref="A4:N4"/>
    <mergeCell ref="A5:A7"/>
    <mergeCell ref="B5:B7"/>
    <mergeCell ref="C5:E5"/>
    <mergeCell ref="F5:H5"/>
    <mergeCell ref="I5:K5"/>
    <mergeCell ref="L5:N5"/>
    <mergeCell ref="C6:E6"/>
  </mergeCells>
  <pageMargins left="0.62" right="0.4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0">
    <tabColor rgb="FFFFFF00"/>
  </sheetPr>
  <dimension ref="A1:V39"/>
  <sheetViews>
    <sheetView showGridLines="0" view="pageBreakPreview" topLeftCell="B1" zoomScale="110" zoomScaleSheetLayoutView="110" workbookViewId="0">
      <selection activeCell="Q37" sqref="Q37"/>
    </sheetView>
  </sheetViews>
  <sheetFormatPr defaultRowHeight="15"/>
  <cols>
    <col min="1" max="1" width="2.25" hidden="1" customWidth="1"/>
    <col min="2" max="2" width="6.25" style="174"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6.375" customWidth="1"/>
    <col min="12" max="12" width="3.25" customWidth="1"/>
    <col min="13" max="13" width="6.125" customWidth="1"/>
    <col min="14" max="14" width="7" customWidth="1"/>
    <col min="15" max="15" width="9.625" customWidth="1"/>
    <col min="16" max="16" width="9.875" customWidth="1"/>
    <col min="19" max="22" width="9.125" hidden="1" customWidth="1"/>
    <col min="23" max="23" width="0" hidden="1" customWidth="1"/>
  </cols>
  <sheetData>
    <row r="1" spans="1:22" ht="15.75">
      <c r="A1" s="150"/>
      <c r="B1" s="150"/>
      <c r="C1" s="150"/>
      <c r="D1" s="150"/>
      <c r="E1" s="150"/>
      <c r="F1" s="150"/>
      <c r="G1" s="150"/>
      <c r="H1" s="150"/>
      <c r="I1" s="150"/>
      <c r="J1" s="150"/>
      <c r="K1" s="150"/>
      <c r="L1" s="150"/>
      <c r="M1" s="150"/>
      <c r="N1" s="593">
        <f>Master!C3</f>
        <v>30695</v>
      </c>
      <c r="O1" s="593"/>
      <c r="P1" s="593"/>
    </row>
    <row r="2" spans="1:22" s="155" customFormat="1" ht="16.5" customHeight="1">
      <c r="A2" s="594" t="str">
        <f>'page 02'!A1:G1</f>
        <v xml:space="preserve">fo|ky; dk uke &amp;   jktdh; ljnkj mPp ek/;fed fo|ky; dksViwryh ¼t;iqj½ </v>
      </c>
      <c r="B2" s="594"/>
      <c r="C2" s="594"/>
      <c r="D2" s="594"/>
      <c r="E2" s="594"/>
      <c r="F2" s="594"/>
      <c r="G2" s="594"/>
      <c r="H2" s="594"/>
      <c r="I2" s="594"/>
      <c r="J2" s="594"/>
      <c r="K2" s="594"/>
      <c r="L2" s="594"/>
      <c r="M2" s="594"/>
      <c r="N2" s="594"/>
      <c r="O2" s="594"/>
      <c r="P2" s="594"/>
    </row>
    <row r="3" spans="1:22" ht="13.5" customHeight="1">
      <c r="A3" s="595" t="s">
        <v>261</v>
      </c>
      <c r="B3" s="595"/>
      <c r="C3" s="595"/>
      <c r="D3" s="595"/>
      <c r="E3" s="595"/>
      <c r="F3" s="595"/>
      <c r="G3" s="595"/>
      <c r="H3" s="595"/>
      <c r="I3" s="595"/>
      <c r="J3" s="595"/>
      <c r="K3" s="595"/>
      <c r="L3" s="595"/>
      <c r="M3" s="595"/>
      <c r="N3" s="595"/>
      <c r="O3" s="595"/>
      <c r="P3" s="595"/>
    </row>
    <row r="4" spans="1:22" ht="17.25" customHeight="1">
      <c r="A4" s="596" t="s">
        <v>262</v>
      </c>
      <c r="B4" s="596"/>
      <c r="C4" s="596"/>
      <c r="D4" s="596"/>
      <c r="E4" s="596"/>
      <c r="F4" s="596"/>
      <c r="G4" s="596"/>
      <c r="H4" s="596"/>
      <c r="I4" s="596"/>
      <c r="J4" s="596"/>
      <c r="K4" s="596"/>
      <c r="L4" s="596"/>
      <c r="M4" s="596"/>
      <c r="N4" s="596"/>
      <c r="O4" s="596"/>
      <c r="P4" s="596"/>
    </row>
    <row r="5" spans="1:22">
      <c r="A5" s="589" t="str">
        <f>'Formet 8'!A7</f>
        <v>2202-02-109-(02) (STATE FUND)</v>
      </c>
      <c r="B5" s="589"/>
      <c r="C5" s="589"/>
      <c r="D5" s="589"/>
      <c r="E5" s="589"/>
      <c r="F5" s="589"/>
      <c r="G5" s="589"/>
      <c r="H5" s="589"/>
      <c r="I5" s="589"/>
      <c r="J5" s="589"/>
      <c r="K5" s="589"/>
      <c r="L5" s="589"/>
      <c r="M5" s="590" t="s">
        <v>251</v>
      </c>
      <c r="N5" s="590"/>
      <c r="O5" s="590"/>
      <c r="P5" s="590"/>
    </row>
    <row r="6" spans="1:22" ht="34.5" customHeight="1">
      <c r="A6" s="597" t="s">
        <v>259</v>
      </c>
      <c r="B6" s="597" t="s">
        <v>259</v>
      </c>
      <c r="C6" s="597" t="s">
        <v>263</v>
      </c>
      <c r="D6" s="597" t="s">
        <v>264</v>
      </c>
      <c r="E6" s="597" t="s">
        <v>265</v>
      </c>
      <c r="F6" s="597" t="s">
        <v>266</v>
      </c>
      <c r="G6" s="597" t="s">
        <v>435</v>
      </c>
      <c r="H6" s="597" t="s">
        <v>436</v>
      </c>
      <c r="I6" s="597" t="s">
        <v>437</v>
      </c>
      <c r="J6" s="597" t="s">
        <v>267</v>
      </c>
      <c r="K6" s="597" t="s">
        <v>268</v>
      </c>
      <c r="L6" s="597"/>
      <c r="M6" s="597"/>
      <c r="N6" s="597"/>
      <c r="O6" s="597" t="s">
        <v>438</v>
      </c>
      <c r="P6" s="597" t="s">
        <v>269</v>
      </c>
    </row>
    <row r="7" spans="1:22" ht="48" customHeight="1">
      <c r="A7" s="597"/>
      <c r="B7" s="597"/>
      <c r="C7" s="597"/>
      <c r="D7" s="597"/>
      <c r="E7" s="597"/>
      <c r="F7" s="597"/>
      <c r="G7" s="597"/>
      <c r="H7" s="597"/>
      <c r="I7" s="597"/>
      <c r="J7" s="597"/>
      <c r="K7" s="598" t="s">
        <v>270</v>
      </c>
      <c r="L7" s="599"/>
      <c r="M7" s="598" t="s">
        <v>271</v>
      </c>
      <c r="N7" s="599"/>
      <c r="O7" s="597"/>
      <c r="P7" s="597"/>
    </row>
    <row r="8" spans="1:22" ht="9.75" customHeight="1">
      <c r="A8" s="156">
        <v>1</v>
      </c>
      <c r="B8" s="156">
        <v>1</v>
      </c>
      <c r="C8" s="156">
        <v>1</v>
      </c>
      <c r="D8" s="156">
        <v>2</v>
      </c>
      <c r="E8" s="156">
        <v>3</v>
      </c>
      <c r="F8" s="156">
        <v>4</v>
      </c>
      <c r="G8" s="156">
        <v>5</v>
      </c>
      <c r="H8" s="156">
        <v>6</v>
      </c>
      <c r="I8" s="156">
        <v>7</v>
      </c>
      <c r="J8" s="156">
        <v>8</v>
      </c>
      <c r="K8" s="600">
        <v>9</v>
      </c>
      <c r="L8" s="601"/>
      <c r="M8" s="600">
        <v>10</v>
      </c>
      <c r="N8" s="601"/>
      <c r="O8" s="156">
        <v>11</v>
      </c>
      <c r="P8" s="156">
        <v>12</v>
      </c>
    </row>
    <row r="9" spans="1:22" ht="15" customHeight="1">
      <c r="A9" s="151">
        <f>IF(G9&gt;=1,1,0)</f>
        <v>1</v>
      </c>
      <c r="B9" s="309">
        <f>IF(G9&gt;0,A9,"")</f>
        <v>1</v>
      </c>
      <c r="C9" s="149" t="s">
        <v>272</v>
      </c>
      <c r="D9" s="303" t="str">
        <f>Master!$C$5</f>
        <v>PLAN - GIRLS</v>
      </c>
      <c r="E9" s="307" t="s">
        <v>54</v>
      </c>
      <c r="F9" s="314" t="s">
        <v>273</v>
      </c>
      <c r="G9" s="191">
        <f>COUNTIF(Master!C$60:C$109,'Format 1A'!E9)</f>
        <v>1</v>
      </c>
      <c r="H9" s="166" t="s">
        <v>274</v>
      </c>
      <c r="I9" s="166" t="s">
        <v>274</v>
      </c>
      <c r="J9" s="166">
        <f>SUM(G9:I9)</f>
        <v>1</v>
      </c>
      <c r="K9" s="591">
        <f>SUMIF('Formet 8'!E$12:E$104,'Format 1A'!E9,'Formet 8'!BY$12:BY$104)</f>
        <v>1</v>
      </c>
      <c r="L9" s="592"/>
      <c r="M9" s="591">
        <f>SUMIF('Formet 8'!E$12:E$104,'Format 1A'!E9,'Formet 8'!BU$12:BU$104)</f>
        <v>0</v>
      </c>
      <c r="N9" s="592"/>
      <c r="O9" s="304">
        <f>J9-(K9+M9)</f>
        <v>0</v>
      </c>
      <c r="P9" s="305"/>
      <c r="S9">
        <f>J9</f>
        <v>1</v>
      </c>
      <c r="T9">
        <f>SUMIF('Formet 8'!E$12:E$104,'Format 1A'!E9,'Formet 8'!BY$12:BY$104)</f>
        <v>1</v>
      </c>
      <c r="U9">
        <f>SUMIF('Formet 8'!E$12:E$336,'Format 1A'!E9,'Formet 8'!BU$12:BU$336)</f>
        <v>0</v>
      </c>
      <c r="V9">
        <f>S9-(T9+U9)</f>
        <v>0</v>
      </c>
    </row>
    <row r="10" spans="1:22" ht="15" customHeight="1">
      <c r="A10" s="151">
        <f>IF(G10&gt;=1,1,0)+A9</f>
        <v>1</v>
      </c>
      <c r="B10" s="309" t="str">
        <f t="shared" ref="B10:B31" si="0">IF(G10&gt;0,A10,"")</f>
        <v/>
      </c>
      <c r="C10" s="149" t="s">
        <v>272</v>
      </c>
      <c r="D10" s="303" t="str">
        <f>Master!$C$5</f>
        <v>PLAN - GIRLS</v>
      </c>
      <c r="E10" s="307" t="s">
        <v>164</v>
      </c>
      <c r="F10" s="314" t="s">
        <v>275</v>
      </c>
      <c r="G10" s="191">
        <f>COUNTIF(Master!C$60:C$109,'Format 1A'!E10)</f>
        <v>0</v>
      </c>
      <c r="H10" s="166" t="s">
        <v>274</v>
      </c>
      <c r="I10" s="166" t="s">
        <v>274</v>
      </c>
      <c r="J10" s="166">
        <f t="shared" ref="J10:J31" si="1">SUM(G10:I10)</f>
        <v>0</v>
      </c>
      <c r="K10" s="591">
        <f>SUMIF('Formet 8'!E$12:E$104,'Format 1A'!E10,'Formet 8'!BY$12:BY$104)</f>
        <v>0</v>
      </c>
      <c r="L10" s="592"/>
      <c r="M10" s="591">
        <f>SUMIF('Formet 8'!E$12:E$104,'Format 1A'!E10,'Formet 8'!BU$12:BU$104)</f>
        <v>0</v>
      </c>
      <c r="N10" s="592"/>
      <c r="O10" s="304">
        <f t="shared" ref="O10:O31" si="2">J10-(K10+M10)</f>
        <v>0</v>
      </c>
      <c r="P10" s="305"/>
      <c r="S10">
        <f t="shared" ref="S10:S31" si="3">J10</f>
        <v>0</v>
      </c>
      <c r="T10">
        <f>SUMIF('Formet 8'!E$12:E$104,'Format 1A'!E10,'Formet 8'!BY$12:BY$104)</f>
        <v>0</v>
      </c>
      <c r="U10">
        <f>SUMIF('Formet 8'!E$12:E$336,'Format 1A'!E10,'Formet 8'!BU$12:BU$336)</f>
        <v>0</v>
      </c>
      <c r="V10">
        <f t="shared" ref="V10:V31" si="4">S10-(T10+U10)</f>
        <v>0</v>
      </c>
    </row>
    <row r="11" spans="1:22" ht="15" customHeight="1">
      <c r="A11" s="151">
        <f t="shared" ref="A11:A31" si="5">IF(G11&gt;=1,1,0)+A10</f>
        <v>1</v>
      </c>
      <c r="B11" s="309" t="str">
        <f t="shared" si="0"/>
        <v/>
      </c>
      <c r="C11" s="149" t="s">
        <v>272</v>
      </c>
      <c r="D11" s="303" t="str">
        <f>Master!$C$5</f>
        <v>PLAN - GIRLS</v>
      </c>
      <c r="E11" s="307" t="s">
        <v>166</v>
      </c>
      <c r="F11" s="314" t="s">
        <v>276</v>
      </c>
      <c r="G11" s="191">
        <f>COUNTIF(Master!C$60:C$109,'Format 1A'!E11)</f>
        <v>0</v>
      </c>
      <c r="H11" s="166" t="s">
        <v>274</v>
      </c>
      <c r="I11" s="166" t="s">
        <v>274</v>
      </c>
      <c r="J11" s="166">
        <f t="shared" si="1"/>
        <v>0</v>
      </c>
      <c r="K11" s="591">
        <f>SUMIF('Formet 8'!E$12:E$104,'Format 1A'!E11,'Formet 8'!BY$12:BY$104)</f>
        <v>0</v>
      </c>
      <c r="L11" s="592"/>
      <c r="M11" s="591">
        <f>SUMIF('Formet 8'!E$12:E$104,'Format 1A'!E11,'Formet 8'!BU$12:BU$104)</f>
        <v>0</v>
      </c>
      <c r="N11" s="592"/>
      <c r="O11" s="304">
        <f t="shared" si="2"/>
        <v>0</v>
      </c>
      <c r="P11" s="305"/>
      <c r="S11">
        <f t="shared" si="3"/>
        <v>0</v>
      </c>
      <c r="T11">
        <f>SUMIF('Formet 8'!E$12:E$104,'Format 1A'!E11,'Formet 8'!BY$12:BY$104)</f>
        <v>0</v>
      </c>
      <c r="U11">
        <f>SUMIF('Formet 8'!E$12:E$336,'Format 1A'!E11,'Formet 8'!BU$12:BU$336)</f>
        <v>0</v>
      </c>
      <c r="V11">
        <f t="shared" si="4"/>
        <v>0</v>
      </c>
    </row>
    <row r="12" spans="1:22" ht="15" customHeight="1">
      <c r="A12" s="151">
        <f t="shared" si="5"/>
        <v>1</v>
      </c>
      <c r="B12" s="309" t="str">
        <f t="shared" si="0"/>
        <v/>
      </c>
      <c r="C12" s="149" t="s">
        <v>272</v>
      </c>
      <c r="D12" s="303" t="str">
        <f>Master!$C$5</f>
        <v>PLAN - GIRLS</v>
      </c>
      <c r="E12" s="307" t="s">
        <v>346</v>
      </c>
      <c r="F12" s="314" t="s">
        <v>276</v>
      </c>
      <c r="G12" s="191">
        <f>COUNTIF(Master!C$60:C$109,'Format 1A'!E12)</f>
        <v>0</v>
      </c>
      <c r="H12" s="166" t="s">
        <v>274</v>
      </c>
      <c r="I12" s="166" t="s">
        <v>274</v>
      </c>
      <c r="J12" s="166">
        <f t="shared" si="1"/>
        <v>0</v>
      </c>
      <c r="K12" s="591">
        <f>SUMIF('Formet 8'!E$12:E$104,'Format 1A'!E12,'Formet 8'!BY$12:BY$104)</f>
        <v>0</v>
      </c>
      <c r="L12" s="592"/>
      <c r="M12" s="591">
        <f>SUMIF('Formet 8'!E$12:E$104,'Format 1A'!E12,'Formet 8'!BU$12:BU$104)</f>
        <v>0</v>
      </c>
      <c r="N12" s="592"/>
      <c r="O12" s="304">
        <f t="shared" si="2"/>
        <v>0</v>
      </c>
      <c r="P12" s="305"/>
      <c r="S12">
        <f t="shared" si="3"/>
        <v>0</v>
      </c>
      <c r="T12">
        <f>SUMIF('Formet 8'!E$12:E$104,'Format 1A'!E12,'Formet 8'!BY$12:BY$104)</f>
        <v>0</v>
      </c>
      <c r="U12">
        <f>SUMIF('Formet 8'!E$12:E$336,'Format 1A'!E12,'Formet 8'!BU$12:BU$336)</f>
        <v>0</v>
      </c>
      <c r="V12">
        <f t="shared" si="4"/>
        <v>0</v>
      </c>
    </row>
    <row r="13" spans="1:22" ht="15" customHeight="1">
      <c r="A13" s="151">
        <f t="shared" si="5"/>
        <v>1</v>
      </c>
      <c r="B13" s="309" t="str">
        <f t="shared" si="0"/>
        <v/>
      </c>
      <c r="C13" s="149" t="s">
        <v>272</v>
      </c>
      <c r="D13" s="303" t="str">
        <f>Master!$C$5</f>
        <v>PLAN - GIRLS</v>
      </c>
      <c r="E13" s="307" t="s">
        <v>175</v>
      </c>
      <c r="F13" s="314" t="s">
        <v>276</v>
      </c>
      <c r="G13" s="191">
        <f>COUNTIF(Master!C$60:C$109,'Format 1A'!E13)</f>
        <v>0</v>
      </c>
      <c r="H13" s="166" t="s">
        <v>274</v>
      </c>
      <c r="I13" s="166" t="s">
        <v>274</v>
      </c>
      <c r="J13" s="166">
        <f t="shared" si="1"/>
        <v>0</v>
      </c>
      <c r="K13" s="591">
        <f>SUMIF('Formet 8'!E$12:E$104,'Format 1A'!E13,'Formet 8'!BY$12:BY$104)</f>
        <v>0</v>
      </c>
      <c r="L13" s="592"/>
      <c r="M13" s="591">
        <f>SUMIF('Formet 8'!E$12:E$104,'Format 1A'!E13,'Formet 8'!BU$12:BU$104)</f>
        <v>0</v>
      </c>
      <c r="N13" s="592"/>
      <c r="O13" s="304">
        <f t="shared" si="2"/>
        <v>0</v>
      </c>
      <c r="P13" s="305"/>
      <c r="S13">
        <f t="shared" si="3"/>
        <v>0</v>
      </c>
      <c r="T13">
        <f>SUMIF('Formet 8'!E$12:E$104,'Format 1A'!E13,'Formet 8'!BY$12:BY$104)</f>
        <v>0</v>
      </c>
      <c r="U13">
        <f>SUMIF('Formet 8'!E$12:E$336,'Format 1A'!E13,'Formet 8'!BU$12:BU$336)</f>
        <v>0</v>
      </c>
      <c r="V13">
        <f t="shared" si="4"/>
        <v>0</v>
      </c>
    </row>
    <row r="14" spans="1:22" ht="15" customHeight="1">
      <c r="A14" s="151">
        <f t="shared" si="5"/>
        <v>1</v>
      </c>
      <c r="B14" s="309" t="str">
        <f t="shared" si="0"/>
        <v/>
      </c>
      <c r="C14" s="149" t="s">
        <v>272</v>
      </c>
      <c r="D14" s="303" t="str">
        <f>Master!$C$5</f>
        <v>PLAN - GIRLS</v>
      </c>
      <c r="E14" s="307" t="s">
        <v>168</v>
      </c>
      <c r="F14" s="314" t="s">
        <v>276</v>
      </c>
      <c r="G14" s="191">
        <f>COUNTIF(Master!C$60:C$109,'Format 1A'!E14)</f>
        <v>0</v>
      </c>
      <c r="H14" s="166" t="s">
        <v>274</v>
      </c>
      <c r="I14" s="166" t="s">
        <v>274</v>
      </c>
      <c r="J14" s="166">
        <f t="shared" si="1"/>
        <v>0</v>
      </c>
      <c r="K14" s="591">
        <f>SUMIF('Formet 8'!E$12:E$104,'Format 1A'!E14,'Formet 8'!BY$12:BY$104)</f>
        <v>0</v>
      </c>
      <c r="L14" s="592"/>
      <c r="M14" s="591">
        <f>SUMIF('Formet 8'!E$12:E$104,'Format 1A'!E14,'Formet 8'!BU$12:BU$104)</f>
        <v>0</v>
      </c>
      <c r="N14" s="592"/>
      <c r="O14" s="304">
        <f t="shared" si="2"/>
        <v>0</v>
      </c>
      <c r="P14" s="305"/>
      <c r="S14">
        <f t="shared" si="3"/>
        <v>0</v>
      </c>
      <c r="T14">
        <f>SUMIF('Formet 8'!E$12:E$104,'Format 1A'!E14,'Formet 8'!BY$12:BY$104)</f>
        <v>0</v>
      </c>
      <c r="U14">
        <f>SUMIF('Formet 8'!E$12:E$336,'Format 1A'!E14,'Formet 8'!BU$12:BU$336)</f>
        <v>0</v>
      </c>
      <c r="V14">
        <f t="shared" si="4"/>
        <v>0</v>
      </c>
    </row>
    <row r="15" spans="1:22" ht="15" customHeight="1">
      <c r="A15" s="151">
        <f t="shared" si="5"/>
        <v>1</v>
      </c>
      <c r="B15" s="309" t="str">
        <f t="shared" si="0"/>
        <v/>
      </c>
      <c r="C15" s="149" t="s">
        <v>272</v>
      </c>
      <c r="D15" s="303" t="str">
        <f>Master!$C$5</f>
        <v>PLAN - GIRLS</v>
      </c>
      <c r="E15" s="307" t="s">
        <v>170</v>
      </c>
      <c r="F15" s="314" t="s">
        <v>276</v>
      </c>
      <c r="G15" s="191">
        <f>COUNTIF(Master!C$60:C$109,'Format 1A'!E15)</f>
        <v>0</v>
      </c>
      <c r="H15" s="166" t="s">
        <v>274</v>
      </c>
      <c r="I15" s="166" t="s">
        <v>274</v>
      </c>
      <c r="J15" s="166">
        <f>SUM(G15:I15)</f>
        <v>0</v>
      </c>
      <c r="K15" s="591">
        <f>SUMIF('Formet 8'!E$12:E$104,'Format 1A'!E15,'Formet 8'!BY$12:BY$104)</f>
        <v>0</v>
      </c>
      <c r="L15" s="592"/>
      <c r="M15" s="591">
        <f>SUMIF('Formet 8'!E$12:E$104,'Format 1A'!E15,'Formet 8'!BU$12:BU$104)</f>
        <v>0</v>
      </c>
      <c r="N15" s="592"/>
      <c r="O15" s="304">
        <f t="shared" si="2"/>
        <v>0</v>
      </c>
      <c r="P15" s="305"/>
      <c r="S15">
        <f t="shared" si="3"/>
        <v>0</v>
      </c>
      <c r="T15">
        <f>SUMIF('Formet 8'!E$12:E$104,'Format 1A'!E15,'Formet 8'!BY$12:BY$104)</f>
        <v>0</v>
      </c>
      <c r="U15">
        <f>SUMIF('Formet 8'!E$12:E$336,'Format 1A'!E15,'Formet 8'!BU$12:BU$336)</f>
        <v>0</v>
      </c>
      <c r="V15">
        <f t="shared" si="4"/>
        <v>0</v>
      </c>
    </row>
    <row r="16" spans="1:22" ht="15" customHeight="1">
      <c r="A16" s="151">
        <f t="shared" si="5"/>
        <v>1</v>
      </c>
      <c r="B16" s="309" t="str">
        <f t="shared" si="0"/>
        <v/>
      </c>
      <c r="C16" s="149" t="s">
        <v>272</v>
      </c>
      <c r="D16" s="303" t="str">
        <f>Master!$C$5</f>
        <v>PLAN - GIRLS</v>
      </c>
      <c r="E16" s="307" t="s">
        <v>173</v>
      </c>
      <c r="F16" s="314" t="s">
        <v>276</v>
      </c>
      <c r="G16" s="191">
        <f>COUNTIF(Master!C$60:C$109,'Format 1A'!E16)</f>
        <v>0</v>
      </c>
      <c r="H16" s="166" t="s">
        <v>274</v>
      </c>
      <c r="I16" s="166" t="s">
        <v>274</v>
      </c>
      <c r="J16" s="166">
        <f t="shared" si="1"/>
        <v>0</v>
      </c>
      <c r="K16" s="591">
        <f>SUMIF('Formet 8'!E$12:E$104,'Format 1A'!E16,'Formet 8'!BY$12:BY$104)</f>
        <v>0</v>
      </c>
      <c r="L16" s="592"/>
      <c r="M16" s="591">
        <f>SUMIF('Formet 8'!E$12:E$104,'Format 1A'!E16,'Formet 8'!BU$12:BU$104)</f>
        <v>0</v>
      </c>
      <c r="N16" s="592"/>
      <c r="O16" s="304">
        <f t="shared" si="2"/>
        <v>0</v>
      </c>
      <c r="P16" s="305"/>
      <c r="S16">
        <f t="shared" si="3"/>
        <v>0</v>
      </c>
      <c r="T16">
        <f>SUMIF('Formet 8'!E$12:E$104,'Format 1A'!E16,'Formet 8'!BY$12:BY$104)</f>
        <v>0</v>
      </c>
      <c r="U16">
        <f>SUMIF('Formet 8'!E$12:E$336,'Format 1A'!E16,'Formet 8'!BU$12:BU$336)</f>
        <v>0</v>
      </c>
      <c r="V16">
        <f t="shared" si="4"/>
        <v>0</v>
      </c>
    </row>
    <row r="17" spans="1:22" ht="15" customHeight="1">
      <c r="A17" s="151">
        <f t="shared" si="5"/>
        <v>1</v>
      </c>
      <c r="B17" s="309" t="str">
        <f t="shared" si="0"/>
        <v/>
      </c>
      <c r="C17" s="149" t="s">
        <v>272</v>
      </c>
      <c r="D17" s="303" t="str">
        <f>Master!$C$5</f>
        <v>PLAN - GIRLS</v>
      </c>
      <c r="E17" s="307" t="s">
        <v>186</v>
      </c>
      <c r="F17" s="314" t="s">
        <v>277</v>
      </c>
      <c r="G17" s="191">
        <f>COUNTIF(Master!C$60:C$109,'Format 1A'!E17)</f>
        <v>0</v>
      </c>
      <c r="H17" s="166" t="s">
        <v>274</v>
      </c>
      <c r="I17" s="166" t="s">
        <v>274</v>
      </c>
      <c r="J17" s="166">
        <f t="shared" si="1"/>
        <v>0</v>
      </c>
      <c r="K17" s="591">
        <f>SUMIF('Formet 8'!E$12:E$104,'Format 1A'!E17,'Formet 8'!BY$12:BY$104)</f>
        <v>0</v>
      </c>
      <c r="L17" s="592"/>
      <c r="M17" s="591">
        <f>SUMIF('Formet 8'!E$12:E$104,'Format 1A'!E17,'Formet 8'!BU$12:BU$104)</f>
        <v>0</v>
      </c>
      <c r="N17" s="592"/>
      <c r="O17" s="304">
        <f t="shared" si="2"/>
        <v>0</v>
      </c>
      <c r="P17" s="305"/>
      <c r="S17">
        <f t="shared" si="3"/>
        <v>0</v>
      </c>
      <c r="T17">
        <f>SUMIF('Formet 8'!E$12:E$104,'Format 1A'!E17,'Formet 8'!BY$12:BY$104)</f>
        <v>0</v>
      </c>
      <c r="U17">
        <f>SUMIF('Formet 8'!E$12:E$336,'Format 1A'!E17,'Formet 8'!BU$12:BU$336)</f>
        <v>0</v>
      </c>
      <c r="V17">
        <f t="shared" si="4"/>
        <v>0</v>
      </c>
    </row>
    <row r="18" spans="1:22" ht="15" customHeight="1">
      <c r="A18" s="151">
        <f t="shared" si="5"/>
        <v>2</v>
      </c>
      <c r="B18" s="309">
        <f t="shared" si="0"/>
        <v>2</v>
      </c>
      <c r="C18" s="149" t="s">
        <v>272</v>
      </c>
      <c r="D18" s="303" t="str">
        <f>Master!$C$5</f>
        <v>PLAN - GIRLS</v>
      </c>
      <c r="E18" s="307" t="s">
        <v>61</v>
      </c>
      <c r="F18" s="314" t="s">
        <v>278</v>
      </c>
      <c r="G18" s="191">
        <f>COUNTIF(Master!C$60:C$109,'Format 1A'!E18)</f>
        <v>6</v>
      </c>
      <c r="H18" s="166" t="s">
        <v>274</v>
      </c>
      <c r="I18" s="166" t="s">
        <v>274</v>
      </c>
      <c r="J18" s="166">
        <f t="shared" si="1"/>
        <v>6</v>
      </c>
      <c r="K18" s="591">
        <f>SUMIF('Formet 8'!E$12:E$104,'Format 1A'!E18,'Formet 8'!BY$12:BY$104)</f>
        <v>6</v>
      </c>
      <c r="L18" s="592"/>
      <c r="M18" s="591">
        <f>SUMIF('Formet 8'!E$12:E$104,'Format 1A'!E18,'Formet 8'!BU$12:BU$104)</f>
        <v>0</v>
      </c>
      <c r="N18" s="592"/>
      <c r="O18" s="304">
        <f t="shared" si="2"/>
        <v>0</v>
      </c>
      <c r="P18" s="305"/>
      <c r="S18">
        <f t="shared" si="3"/>
        <v>6</v>
      </c>
      <c r="T18">
        <f>SUMIF('Formet 8'!E$12:E$104,'Format 1A'!E18,'Formet 8'!BY$12:BY$104)</f>
        <v>6</v>
      </c>
      <c r="U18">
        <f>SUMIF('Formet 8'!E$12:E$336,'Format 1A'!E18,'Formet 8'!BU$12:BU$336)</f>
        <v>0</v>
      </c>
      <c r="V18">
        <f t="shared" si="4"/>
        <v>0</v>
      </c>
    </row>
    <row r="19" spans="1:22" ht="15" customHeight="1">
      <c r="A19" s="151">
        <f t="shared" si="5"/>
        <v>2</v>
      </c>
      <c r="B19" s="309" t="str">
        <f t="shared" si="0"/>
        <v/>
      </c>
      <c r="C19" s="149" t="s">
        <v>272</v>
      </c>
      <c r="D19" s="303" t="str">
        <f>Master!$C$5</f>
        <v>PLAN - GIRLS</v>
      </c>
      <c r="E19" s="308" t="s">
        <v>178</v>
      </c>
      <c r="F19" s="314" t="s">
        <v>278</v>
      </c>
      <c r="G19" s="191">
        <f>COUNTIF(Master!C$60:C$109,'Format 1A'!E19)</f>
        <v>0</v>
      </c>
      <c r="H19" s="166" t="s">
        <v>274</v>
      </c>
      <c r="I19" s="166" t="s">
        <v>274</v>
      </c>
      <c r="J19" s="166">
        <f t="shared" si="1"/>
        <v>0</v>
      </c>
      <c r="K19" s="591">
        <f>SUMIF('Formet 8'!E$12:E$104,'Format 1A'!E19,'Formet 8'!BY$12:BY$104)</f>
        <v>0</v>
      </c>
      <c r="L19" s="592"/>
      <c r="M19" s="591">
        <f>SUMIF('Formet 8'!E$12:E$104,'Format 1A'!E19,'Formet 8'!BU$12:BU$104)</f>
        <v>0</v>
      </c>
      <c r="N19" s="592"/>
      <c r="O19" s="304">
        <f t="shared" si="2"/>
        <v>0</v>
      </c>
      <c r="P19" s="305"/>
      <c r="S19">
        <f t="shared" si="3"/>
        <v>0</v>
      </c>
      <c r="T19">
        <f>SUMIF('Formet 8'!E$12:E$104,'Format 1A'!E19,'Formet 8'!BY$12:BY$104)</f>
        <v>0</v>
      </c>
      <c r="U19">
        <f>SUMIF('Formet 8'!E$12:E$336,'Format 1A'!E19,'Formet 8'!BU$12:BU$336)</f>
        <v>0</v>
      </c>
      <c r="V19">
        <f t="shared" si="4"/>
        <v>0</v>
      </c>
    </row>
    <row r="20" spans="1:22" ht="15" customHeight="1">
      <c r="A20" s="151">
        <f t="shared" si="5"/>
        <v>2</v>
      </c>
      <c r="B20" s="309" t="str">
        <f t="shared" si="0"/>
        <v/>
      </c>
      <c r="C20" s="149" t="s">
        <v>272</v>
      </c>
      <c r="D20" s="303" t="str">
        <f>Master!$C$5</f>
        <v>PLAN - GIRLS</v>
      </c>
      <c r="E20" s="307" t="s">
        <v>64</v>
      </c>
      <c r="F20" s="314" t="s">
        <v>278</v>
      </c>
      <c r="G20" s="191">
        <f>COUNTIF(Master!C$60:C$109,'Format 1A'!E20)</f>
        <v>0</v>
      </c>
      <c r="H20" s="166" t="s">
        <v>274</v>
      </c>
      <c r="I20" s="166" t="s">
        <v>274</v>
      </c>
      <c r="J20" s="166">
        <f t="shared" si="1"/>
        <v>0</v>
      </c>
      <c r="K20" s="591">
        <f>SUMIF('Formet 8'!E$12:E$104,'Format 1A'!E20,'Formet 8'!BY$12:BY$104)</f>
        <v>0</v>
      </c>
      <c r="L20" s="592"/>
      <c r="M20" s="591">
        <f>SUMIF('Formet 8'!E$12:E$104,'Format 1A'!E20,'Formet 8'!BU$12:BU$104)</f>
        <v>0</v>
      </c>
      <c r="N20" s="592"/>
      <c r="O20" s="304">
        <f t="shared" si="2"/>
        <v>0</v>
      </c>
      <c r="P20" s="305"/>
      <c r="S20">
        <f t="shared" si="3"/>
        <v>0</v>
      </c>
      <c r="T20">
        <f>SUMIF('Formet 8'!E$12:E$104,'Format 1A'!E20,'Formet 8'!BY$12:BY$104)</f>
        <v>0</v>
      </c>
      <c r="U20">
        <f>SUMIF('Formet 8'!E$12:E$336,'Format 1A'!E20,'Formet 8'!BU$12:BU$336)</f>
        <v>0</v>
      </c>
      <c r="V20">
        <f t="shared" si="4"/>
        <v>0</v>
      </c>
    </row>
    <row r="21" spans="1:22" ht="15" customHeight="1">
      <c r="A21" s="151">
        <f t="shared" si="5"/>
        <v>3</v>
      </c>
      <c r="B21" s="309">
        <f t="shared" si="0"/>
        <v>3</v>
      </c>
      <c r="C21" s="149" t="s">
        <v>272</v>
      </c>
      <c r="D21" s="303" t="str">
        <f>Master!$C$5</f>
        <v>PLAN - GIRLS</v>
      </c>
      <c r="E21" s="307" t="s">
        <v>188</v>
      </c>
      <c r="F21" s="314" t="s">
        <v>279</v>
      </c>
      <c r="G21" s="191">
        <f>COUNTIF(Master!C$60:C$109,'Format 1A'!E21)</f>
        <v>1</v>
      </c>
      <c r="H21" s="166" t="s">
        <v>274</v>
      </c>
      <c r="I21" s="166" t="s">
        <v>274</v>
      </c>
      <c r="J21" s="166">
        <f t="shared" si="1"/>
        <v>1</v>
      </c>
      <c r="K21" s="591">
        <f>SUMIF('Formet 8'!E$12:E$104,'Format 1A'!E21,'Formet 8'!BY$12:BY$104)</f>
        <v>1</v>
      </c>
      <c r="L21" s="592"/>
      <c r="M21" s="591">
        <f>SUMIF('Formet 8'!E$12:E$104,'Format 1A'!E21,'Formet 8'!BU$12:BU$104)</f>
        <v>0</v>
      </c>
      <c r="N21" s="592"/>
      <c r="O21" s="304">
        <f t="shared" si="2"/>
        <v>0</v>
      </c>
      <c r="P21" s="305"/>
      <c r="S21">
        <f t="shared" si="3"/>
        <v>1</v>
      </c>
      <c r="T21">
        <f>SUMIF('Formet 8'!E$12:E$104,'Format 1A'!E21,'Formet 8'!BY$12:BY$104)</f>
        <v>1</v>
      </c>
      <c r="U21">
        <f>SUMIF('Formet 8'!E$12:E$336,'Format 1A'!E21,'Formet 8'!BU$12:BU$336)</f>
        <v>0</v>
      </c>
      <c r="V21">
        <f t="shared" si="4"/>
        <v>0</v>
      </c>
    </row>
    <row r="22" spans="1:22" ht="15" customHeight="1">
      <c r="A22" s="151">
        <f t="shared" si="5"/>
        <v>3</v>
      </c>
      <c r="B22" s="309" t="str">
        <f t="shared" si="0"/>
        <v/>
      </c>
      <c r="C22" s="149" t="s">
        <v>272</v>
      </c>
      <c r="D22" s="303" t="str">
        <f>Master!$C$5</f>
        <v>PLAN - GIRLS</v>
      </c>
      <c r="E22" s="307" t="s">
        <v>190</v>
      </c>
      <c r="F22" s="314" t="s">
        <v>279</v>
      </c>
      <c r="G22" s="191">
        <f>COUNTIF(Master!C$60:C$109,'Format 1A'!E22)</f>
        <v>0</v>
      </c>
      <c r="H22" s="166" t="s">
        <v>274</v>
      </c>
      <c r="I22" s="166" t="s">
        <v>274</v>
      </c>
      <c r="J22" s="166">
        <f t="shared" si="1"/>
        <v>0</v>
      </c>
      <c r="K22" s="591">
        <f>SUMIF('Formet 8'!E$12:E$104,'Format 1A'!E22,'Formet 8'!BY$12:BY$104)</f>
        <v>0</v>
      </c>
      <c r="L22" s="592"/>
      <c r="M22" s="591">
        <f>SUMIF('Formet 8'!E$12:E$104,'Format 1A'!E22,'Formet 8'!BU$12:BU$104)</f>
        <v>0</v>
      </c>
      <c r="N22" s="592"/>
      <c r="O22" s="304">
        <f t="shared" si="2"/>
        <v>0</v>
      </c>
      <c r="P22" s="305"/>
      <c r="S22">
        <f t="shared" si="3"/>
        <v>0</v>
      </c>
      <c r="T22">
        <f>SUMIF('Formet 8'!E$12:E$104,'Format 1A'!E22,'Formet 8'!BY$12:BY$104)</f>
        <v>0</v>
      </c>
      <c r="U22">
        <f>SUMIF('Formet 8'!E$12:E$336,'Format 1A'!E22,'Formet 8'!BU$12:BU$336)</f>
        <v>0</v>
      </c>
      <c r="V22">
        <f t="shared" si="4"/>
        <v>0</v>
      </c>
    </row>
    <row r="23" spans="1:22" ht="15" customHeight="1">
      <c r="A23" s="151">
        <f t="shared" si="5"/>
        <v>4</v>
      </c>
      <c r="B23" s="309">
        <f t="shared" si="0"/>
        <v>4</v>
      </c>
      <c r="C23" s="149" t="s">
        <v>272</v>
      </c>
      <c r="D23" s="303" t="str">
        <f>Master!$C$5</f>
        <v>PLAN - GIRLS</v>
      </c>
      <c r="E23" s="307" t="s">
        <v>184</v>
      </c>
      <c r="F23" s="314" t="s">
        <v>277</v>
      </c>
      <c r="G23" s="191">
        <f>COUNTIF(Master!C$60:C$109,'Format 1A'!E23)</f>
        <v>1</v>
      </c>
      <c r="H23" s="166" t="s">
        <v>274</v>
      </c>
      <c r="I23" s="166" t="s">
        <v>274</v>
      </c>
      <c r="J23" s="166">
        <f t="shared" si="1"/>
        <v>1</v>
      </c>
      <c r="K23" s="591">
        <f>SUMIF('Formet 8'!E$12:E$104,'Format 1A'!E23,'Formet 8'!BY$12:BY$104)</f>
        <v>1</v>
      </c>
      <c r="L23" s="592"/>
      <c r="M23" s="591">
        <f>SUMIF('Formet 8'!E$12:E$104,'Format 1A'!E23,'Formet 8'!BU$12:BU$104)</f>
        <v>0</v>
      </c>
      <c r="N23" s="592"/>
      <c r="O23" s="304">
        <f t="shared" si="2"/>
        <v>0</v>
      </c>
      <c r="P23" s="305"/>
      <c r="S23">
        <f t="shared" si="3"/>
        <v>1</v>
      </c>
      <c r="T23">
        <f>SUMIF('Formet 8'!E$12:E$104,'Format 1A'!E23,'Formet 8'!BY$12:BY$104)</f>
        <v>1</v>
      </c>
      <c r="U23">
        <f>SUMIF('Formet 8'!E$12:E$336,'Format 1A'!E23,'Formet 8'!BU$12:BU$336)</f>
        <v>0</v>
      </c>
      <c r="V23">
        <f t="shared" si="4"/>
        <v>0</v>
      </c>
    </row>
    <row r="24" spans="1:22" ht="15" customHeight="1">
      <c r="A24" s="151">
        <f t="shared" si="5"/>
        <v>5</v>
      </c>
      <c r="B24" s="309">
        <f t="shared" si="0"/>
        <v>5</v>
      </c>
      <c r="C24" s="149" t="s">
        <v>272</v>
      </c>
      <c r="D24" s="303" t="str">
        <f>Master!$C$5</f>
        <v>PLAN - GIRLS</v>
      </c>
      <c r="E24" s="307" t="s">
        <v>63</v>
      </c>
      <c r="F24" s="314" t="s">
        <v>277</v>
      </c>
      <c r="G24" s="191">
        <f>COUNTIF(Master!C$60:C$109,'Format 1A'!E24)</f>
        <v>8</v>
      </c>
      <c r="H24" s="166" t="s">
        <v>274</v>
      </c>
      <c r="I24" s="166" t="s">
        <v>274</v>
      </c>
      <c r="J24" s="166">
        <f t="shared" si="1"/>
        <v>8</v>
      </c>
      <c r="K24" s="591">
        <f>SUMIF('Formet 8'!E$12:E$104,'Format 1A'!E24,'Formet 8'!BY$12:BY$104)</f>
        <v>8</v>
      </c>
      <c r="L24" s="592"/>
      <c r="M24" s="591">
        <f>SUMIF('Formet 8'!E$12:E$104,'Format 1A'!E24,'Formet 8'!BU$12:BU$104)</f>
        <v>0</v>
      </c>
      <c r="N24" s="592"/>
      <c r="O24" s="304">
        <f t="shared" si="2"/>
        <v>0</v>
      </c>
      <c r="P24" s="305"/>
      <c r="S24">
        <f t="shared" si="3"/>
        <v>8</v>
      </c>
      <c r="T24">
        <f>SUMIF('Formet 8'!E$12:E$104,'Format 1A'!E24,'Formet 8'!BY$12:BY$104)</f>
        <v>8</v>
      </c>
      <c r="U24">
        <f>SUMIF('Formet 8'!E$12:E$336,'Format 1A'!E24,'Formet 8'!BU$12:BU$336)</f>
        <v>0</v>
      </c>
      <c r="V24">
        <f t="shared" si="4"/>
        <v>0</v>
      </c>
    </row>
    <row r="25" spans="1:22" ht="15" customHeight="1">
      <c r="A25" s="151">
        <f t="shared" si="5"/>
        <v>6</v>
      </c>
      <c r="B25" s="309">
        <f t="shared" si="0"/>
        <v>6</v>
      </c>
      <c r="C25" s="149" t="s">
        <v>272</v>
      </c>
      <c r="D25" s="303" t="str">
        <f>Master!$C$5</f>
        <v>PLAN - GIRLS</v>
      </c>
      <c r="E25" s="307" t="s">
        <v>181</v>
      </c>
      <c r="F25" s="314" t="s">
        <v>277</v>
      </c>
      <c r="G25" s="191">
        <f>COUNTIF(Master!C$60:C$109,'Format 1A'!E25)</f>
        <v>1</v>
      </c>
      <c r="H25" s="166" t="s">
        <v>274</v>
      </c>
      <c r="I25" s="166" t="s">
        <v>274</v>
      </c>
      <c r="J25" s="166">
        <f t="shared" si="1"/>
        <v>1</v>
      </c>
      <c r="K25" s="591">
        <f>SUMIF('Formet 8'!E$12:E$104,'Format 1A'!E25,'Formet 8'!BY$12:BY$104)</f>
        <v>1</v>
      </c>
      <c r="L25" s="592"/>
      <c r="M25" s="591">
        <f>SUMIF('Formet 8'!E$12:E$104,'Format 1A'!E25,'Formet 8'!BU$12:BU$104)</f>
        <v>0</v>
      </c>
      <c r="N25" s="592"/>
      <c r="O25" s="304">
        <f t="shared" si="2"/>
        <v>0</v>
      </c>
      <c r="P25" s="305"/>
      <c r="S25">
        <f t="shared" si="3"/>
        <v>1</v>
      </c>
      <c r="T25">
        <f>SUMIF('Formet 8'!E$12:E$104,'Format 1A'!E25,'Formet 8'!BY$12:BY$104)</f>
        <v>1</v>
      </c>
      <c r="U25">
        <f>SUMIF('Formet 8'!E$12:E$336,'Format 1A'!E25,'Formet 8'!BU$12:BU$336)</f>
        <v>0</v>
      </c>
      <c r="V25">
        <f t="shared" si="4"/>
        <v>0</v>
      </c>
    </row>
    <row r="26" spans="1:22" ht="15" customHeight="1">
      <c r="A26" s="151">
        <f t="shared" si="5"/>
        <v>7</v>
      </c>
      <c r="B26" s="309">
        <f t="shared" si="0"/>
        <v>7</v>
      </c>
      <c r="C26" s="149" t="s">
        <v>272</v>
      </c>
      <c r="D26" s="303" t="str">
        <f>Master!$C$5</f>
        <v>PLAN - GIRLS</v>
      </c>
      <c r="E26" s="307" t="s">
        <v>188</v>
      </c>
      <c r="F26" s="314" t="s">
        <v>279</v>
      </c>
      <c r="G26" s="191">
        <f>COUNTIF(Master!C$60:C$109,'Format 1A'!E26)</f>
        <v>1</v>
      </c>
      <c r="H26" s="166" t="s">
        <v>274</v>
      </c>
      <c r="I26" s="166" t="s">
        <v>274</v>
      </c>
      <c r="J26" s="166">
        <f t="shared" si="1"/>
        <v>1</v>
      </c>
      <c r="K26" s="591">
        <f>SUMIF('Formet 8'!E$12:E$104,'Format 1A'!E26,'Formet 8'!BY$12:BY$104)</f>
        <v>1</v>
      </c>
      <c r="L26" s="592"/>
      <c r="M26" s="591">
        <f>SUMIF('Formet 8'!E$12:E$104,'Format 1A'!E26,'Formet 8'!BU$12:BU$104)</f>
        <v>0</v>
      </c>
      <c r="N26" s="592"/>
      <c r="O26" s="304">
        <f t="shared" si="2"/>
        <v>0</v>
      </c>
      <c r="P26" s="305"/>
      <c r="S26">
        <f t="shared" si="3"/>
        <v>1</v>
      </c>
      <c r="T26">
        <f>SUMIF('Formet 8'!E$12:E$104,'Format 1A'!E26,'Formet 8'!BY$12:BY$104)</f>
        <v>1</v>
      </c>
      <c r="U26">
        <f>SUMIF('Formet 8'!E$12:E$336,'Format 1A'!E26,'Formet 8'!BU$12:BU$336)</f>
        <v>0</v>
      </c>
      <c r="V26">
        <f t="shared" si="4"/>
        <v>0</v>
      </c>
    </row>
    <row r="27" spans="1:22" ht="15" customHeight="1">
      <c r="A27" s="151">
        <f t="shared" si="5"/>
        <v>8</v>
      </c>
      <c r="B27" s="309">
        <f t="shared" si="0"/>
        <v>8</v>
      </c>
      <c r="C27" s="149" t="s">
        <v>272</v>
      </c>
      <c r="D27" s="303" t="str">
        <f>Master!$C$5</f>
        <v>PLAN - GIRLS</v>
      </c>
      <c r="E27" s="307" t="s">
        <v>65</v>
      </c>
      <c r="F27" s="314" t="s">
        <v>280</v>
      </c>
      <c r="G27" s="191">
        <f>COUNTIF(Master!C$60:C$109,'Format 1A'!E27)</f>
        <v>1</v>
      </c>
      <c r="H27" s="166" t="s">
        <v>274</v>
      </c>
      <c r="I27" s="166" t="s">
        <v>274</v>
      </c>
      <c r="J27" s="166">
        <f t="shared" si="1"/>
        <v>1</v>
      </c>
      <c r="K27" s="591">
        <f>SUMIF('Formet 8'!E$12:E$104,'Format 1A'!E27,'Formet 8'!BY$12:BY$104)</f>
        <v>1</v>
      </c>
      <c r="L27" s="592"/>
      <c r="M27" s="591">
        <f>SUMIF('Formet 8'!E$12:E$104,'Format 1A'!E27,'Formet 8'!BU$12:BU$104)</f>
        <v>0</v>
      </c>
      <c r="N27" s="592"/>
      <c r="O27" s="304">
        <f t="shared" si="2"/>
        <v>0</v>
      </c>
      <c r="P27" s="305"/>
      <c r="S27">
        <f t="shared" si="3"/>
        <v>1</v>
      </c>
      <c r="T27">
        <f>SUMIF('Formet 8'!E$12:E$104,'Format 1A'!E27,'Formet 8'!BY$12:BY$104)</f>
        <v>1</v>
      </c>
      <c r="U27">
        <f>SUMIF('Formet 8'!E$12:E$336,'Format 1A'!E27,'Formet 8'!BU$12:BU$336)</f>
        <v>0</v>
      </c>
      <c r="V27">
        <f t="shared" si="4"/>
        <v>0</v>
      </c>
    </row>
    <row r="28" spans="1:22" ht="15" customHeight="1">
      <c r="A28" s="151">
        <f t="shared" si="5"/>
        <v>9</v>
      </c>
      <c r="B28" s="309">
        <f t="shared" si="0"/>
        <v>9</v>
      </c>
      <c r="C28" s="149" t="s">
        <v>272</v>
      </c>
      <c r="D28" s="303" t="str">
        <f>Master!$C$5</f>
        <v>PLAN - GIRLS</v>
      </c>
      <c r="E28" s="307" t="s">
        <v>347</v>
      </c>
      <c r="F28" s="314" t="s">
        <v>280</v>
      </c>
      <c r="G28" s="191">
        <f>COUNTIF(Master!C$60:C$109,'Format 1A'!E28)</f>
        <v>1</v>
      </c>
      <c r="H28" s="166" t="s">
        <v>274</v>
      </c>
      <c r="I28" s="166" t="s">
        <v>274</v>
      </c>
      <c r="J28" s="166">
        <f t="shared" si="1"/>
        <v>1</v>
      </c>
      <c r="K28" s="591">
        <f>SUMIF('Formet 8'!E$12:E$104,'Format 1A'!E28,'Formet 8'!BY$12:BY$104)</f>
        <v>1</v>
      </c>
      <c r="L28" s="592"/>
      <c r="M28" s="591">
        <f>SUMIF('Formet 8'!E$12:E$104,'Format 1A'!E28,'Formet 8'!BU$12:BU$104)</f>
        <v>0</v>
      </c>
      <c r="N28" s="592"/>
      <c r="O28" s="304">
        <f t="shared" si="2"/>
        <v>0</v>
      </c>
      <c r="P28" s="305"/>
      <c r="S28">
        <f t="shared" si="3"/>
        <v>1</v>
      </c>
      <c r="T28">
        <f>SUMIF('Formet 8'!E$12:E$104,'Format 1A'!E28,'Formet 8'!BY$12:BY$104)</f>
        <v>1</v>
      </c>
      <c r="U28">
        <f>SUMIF('Formet 8'!E$12:E$336,'Format 1A'!E28,'Formet 8'!BU$12:BU$336)</f>
        <v>0</v>
      </c>
      <c r="V28">
        <f t="shared" si="4"/>
        <v>0</v>
      </c>
    </row>
    <row r="29" spans="1:22" ht="15" customHeight="1">
      <c r="A29" s="151">
        <f t="shared" si="5"/>
        <v>9</v>
      </c>
      <c r="B29" s="309" t="str">
        <f t="shared" si="0"/>
        <v/>
      </c>
      <c r="C29" s="149" t="s">
        <v>272</v>
      </c>
      <c r="D29" s="303" t="str">
        <f>Master!$C$5</f>
        <v>PLAN - GIRLS</v>
      </c>
      <c r="E29" s="307" t="s">
        <v>198</v>
      </c>
      <c r="F29" s="314" t="s">
        <v>281</v>
      </c>
      <c r="G29" s="191">
        <f>COUNTIF(Master!C$60:C$109,'Format 1A'!E29)</f>
        <v>0</v>
      </c>
      <c r="H29" s="166" t="s">
        <v>274</v>
      </c>
      <c r="I29" s="166" t="s">
        <v>274</v>
      </c>
      <c r="J29" s="166">
        <f t="shared" si="1"/>
        <v>0</v>
      </c>
      <c r="K29" s="591">
        <f>SUMIF('Formet 8'!E$12:E$104,'Format 1A'!E29,'Formet 8'!BY$12:BY$104)</f>
        <v>0</v>
      </c>
      <c r="L29" s="592"/>
      <c r="M29" s="591">
        <f>SUMIF('Formet 8'!E$12:E$104,'Format 1A'!E29,'Formet 8'!BU$12:BU$104)</f>
        <v>0</v>
      </c>
      <c r="N29" s="592"/>
      <c r="O29" s="304">
        <f t="shared" si="2"/>
        <v>0</v>
      </c>
      <c r="P29" s="305"/>
      <c r="S29">
        <f t="shared" si="3"/>
        <v>0</v>
      </c>
      <c r="T29">
        <f>SUMIF('Formet 8'!E$12:E$104,'Format 1A'!E29,'Formet 8'!BY$12:BY$104)</f>
        <v>0</v>
      </c>
      <c r="U29">
        <f>SUMIF('Formet 8'!E$12:E$336,'Format 1A'!E29,'Formet 8'!BU$12:BU$336)</f>
        <v>0</v>
      </c>
      <c r="V29">
        <f t="shared" si="4"/>
        <v>0</v>
      </c>
    </row>
    <row r="30" spans="1:22" ht="15" customHeight="1">
      <c r="A30" s="151">
        <f t="shared" si="5"/>
        <v>9</v>
      </c>
      <c r="B30" s="309" t="str">
        <f t="shared" si="0"/>
        <v/>
      </c>
      <c r="C30" s="149" t="s">
        <v>272</v>
      </c>
      <c r="D30" s="303" t="str">
        <f>Master!$C$5</f>
        <v>PLAN - GIRLS</v>
      </c>
      <c r="E30" s="307" t="s">
        <v>196</v>
      </c>
      <c r="F30" s="314" t="s">
        <v>281</v>
      </c>
      <c r="G30" s="191">
        <f>COUNTIF(Master!C$60:C$109,'Format 1A'!E30)</f>
        <v>0</v>
      </c>
      <c r="H30" s="166" t="s">
        <v>274</v>
      </c>
      <c r="I30" s="166" t="s">
        <v>274</v>
      </c>
      <c r="J30" s="166">
        <f t="shared" si="1"/>
        <v>0</v>
      </c>
      <c r="K30" s="591">
        <f>SUMIF('Formet 8'!E$12:E$104,'Format 1A'!E30,'Formet 8'!BY$12:BY$104)</f>
        <v>0</v>
      </c>
      <c r="L30" s="592"/>
      <c r="M30" s="591">
        <f>SUMIF('Formet 8'!E$12:E$104,'Format 1A'!E30,'Formet 8'!BU$12:BU$104)</f>
        <v>0</v>
      </c>
      <c r="N30" s="592"/>
      <c r="O30" s="304">
        <f t="shared" si="2"/>
        <v>0</v>
      </c>
      <c r="P30" s="305"/>
      <c r="S30">
        <f t="shared" si="3"/>
        <v>0</v>
      </c>
      <c r="T30">
        <f>SUMIF('Formet 8'!E$12:E$104,'Format 1A'!E30,'Formet 8'!BY$12:BY$104)</f>
        <v>0</v>
      </c>
      <c r="U30">
        <f>SUMIF('Formet 8'!E$12:E$336,'Format 1A'!E30,'Formet 8'!BU$12:BU$336)</f>
        <v>0</v>
      </c>
      <c r="V30">
        <f t="shared" si="4"/>
        <v>0</v>
      </c>
    </row>
    <row r="31" spans="1:22" ht="15" customHeight="1">
      <c r="A31" s="151">
        <f t="shared" si="5"/>
        <v>10</v>
      </c>
      <c r="B31" s="309">
        <f t="shared" si="0"/>
        <v>10</v>
      </c>
      <c r="C31" s="149" t="s">
        <v>272</v>
      </c>
      <c r="D31" s="303" t="str">
        <f>Master!$C$5</f>
        <v>PLAN - GIRLS</v>
      </c>
      <c r="E31" s="307" t="s">
        <v>66</v>
      </c>
      <c r="F31" s="314" t="s">
        <v>281</v>
      </c>
      <c r="G31" s="191">
        <f>COUNTIF(Master!C$60:C$109,'Format 1A'!E31)</f>
        <v>3</v>
      </c>
      <c r="H31" s="166" t="s">
        <v>274</v>
      </c>
      <c r="I31" s="166" t="s">
        <v>274</v>
      </c>
      <c r="J31" s="166">
        <f t="shared" si="1"/>
        <v>3</v>
      </c>
      <c r="K31" s="591">
        <f>SUMIF('Formet 8'!E$12:E$104,'Format 1A'!E31,'Formet 8'!BY$12:BY$104)</f>
        <v>0</v>
      </c>
      <c r="L31" s="592"/>
      <c r="M31" s="591">
        <f>SUMIF('Formet 8'!E$12:E$104,'Format 1A'!E31,'Formet 8'!BU$12:BU$104)</f>
        <v>0</v>
      </c>
      <c r="N31" s="592"/>
      <c r="O31" s="304">
        <f t="shared" si="2"/>
        <v>3</v>
      </c>
      <c r="P31" s="305"/>
      <c r="S31">
        <f t="shared" si="3"/>
        <v>3</v>
      </c>
      <c r="T31">
        <f>SUMIF('Formet 8'!E$12:E$104,'Format 1A'!E31,'Formet 8'!BY$12:BY$104)</f>
        <v>0</v>
      </c>
      <c r="U31">
        <f>SUMIF('Formet 8'!E$12:E$336,'Format 1A'!E31,'Formet 8'!BU$12:BU$336)</f>
        <v>0</v>
      </c>
      <c r="V31">
        <f t="shared" si="4"/>
        <v>3</v>
      </c>
    </row>
    <row r="32" spans="1:22" ht="17.25" customHeight="1">
      <c r="A32" s="152"/>
      <c r="B32" s="152"/>
      <c r="C32" s="152"/>
      <c r="D32" s="153"/>
      <c r="E32" s="154" t="s">
        <v>282</v>
      </c>
      <c r="F32" s="306"/>
      <c r="G32" s="154">
        <f>SUM(G9:G31)</f>
        <v>24</v>
      </c>
      <c r="H32" s="154">
        <f>SUM(H9:H31)</f>
        <v>0</v>
      </c>
      <c r="I32" s="154">
        <f>SUM(I9:I31)</f>
        <v>0</v>
      </c>
      <c r="J32" s="154">
        <f>SUM(J9:J31)</f>
        <v>24</v>
      </c>
      <c r="K32" s="587">
        <f>SUM(K9:K31)</f>
        <v>21</v>
      </c>
      <c r="L32" s="588"/>
      <c r="M32" s="587">
        <f>SUM(M9:M31)</f>
        <v>0</v>
      </c>
      <c r="N32" s="588"/>
      <c r="O32" s="154">
        <f>SUM(O9:O31)</f>
        <v>3</v>
      </c>
      <c r="P32" s="154"/>
    </row>
    <row r="33" spans="1:16">
      <c r="A33" s="150"/>
      <c r="B33" s="150"/>
      <c r="C33" s="150"/>
      <c r="D33" s="150"/>
      <c r="E33" s="150"/>
      <c r="F33" s="150"/>
      <c r="G33" s="150"/>
      <c r="H33" s="150"/>
      <c r="I33" s="150"/>
      <c r="J33" s="150"/>
      <c r="K33" s="150"/>
      <c r="L33" s="150"/>
      <c r="M33" s="150"/>
      <c r="N33" s="150"/>
      <c r="O33" s="150"/>
      <c r="P33" s="150"/>
    </row>
    <row r="34" spans="1:16" s="174" customFormat="1" ht="15.75">
      <c r="A34" s="150"/>
      <c r="B34" s="315" t="s">
        <v>344</v>
      </c>
      <c r="C34" s="150"/>
      <c r="D34" s="150"/>
      <c r="E34" s="150"/>
      <c r="F34" s="150"/>
      <c r="G34" s="150"/>
      <c r="H34" s="150"/>
      <c r="I34" s="150"/>
      <c r="J34" s="150"/>
      <c r="K34" s="150"/>
      <c r="L34" s="150"/>
      <c r="M34" s="150"/>
      <c r="N34" s="150"/>
      <c r="O34" s="150"/>
      <c r="P34" s="150"/>
    </row>
    <row r="35" spans="1:16" s="174" customFormat="1">
      <c r="A35" s="150"/>
      <c r="B35" s="150"/>
      <c r="C35" s="150"/>
      <c r="D35" s="150"/>
      <c r="E35" s="150"/>
      <c r="F35" s="150"/>
      <c r="G35" s="150"/>
      <c r="H35" s="150"/>
      <c r="I35" s="150"/>
      <c r="J35" s="150"/>
      <c r="K35" s="150"/>
      <c r="L35" s="150"/>
      <c r="M35" s="584" t="str">
        <f>CONCATENATE("¼ ",Master!G3,"½")</f>
        <v>¼ m"kk ikfy;k½</v>
      </c>
      <c r="N35" s="584"/>
      <c r="O35" s="584"/>
      <c r="P35" s="584"/>
    </row>
    <row r="36" spans="1:16" ht="16.5">
      <c r="A36" s="150"/>
      <c r="B36" s="315"/>
      <c r="C36" s="315"/>
      <c r="D36" s="315"/>
      <c r="E36" s="92"/>
      <c r="F36" s="92"/>
      <c r="G36" s="92"/>
      <c r="H36" s="92"/>
      <c r="I36" s="92"/>
      <c r="J36" s="150"/>
      <c r="K36" s="150"/>
      <c r="L36" s="150"/>
      <c r="M36" s="585" t="str">
        <f>Master!C2</f>
        <v>iz/kkukpk;Z</v>
      </c>
      <c r="N36" s="585"/>
      <c r="O36" s="585"/>
      <c r="P36" s="585"/>
    </row>
    <row r="37" spans="1:16" ht="15" customHeight="1">
      <c r="A37" s="150"/>
      <c r="B37" s="150"/>
      <c r="C37" s="92"/>
      <c r="D37" s="92"/>
      <c r="E37" s="92"/>
      <c r="F37" s="92"/>
      <c r="G37" s="92"/>
      <c r="H37" s="92"/>
      <c r="I37" s="92"/>
      <c r="J37" s="150"/>
      <c r="K37" s="150"/>
      <c r="L37" s="150"/>
      <c r="M37" s="586" t="str">
        <f>Master!D2</f>
        <v xml:space="preserve"> jktdh; ljnkj mPp ek/;fed fo|ky; dksViwryh ¼t;iqj½ </v>
      </c>
      <c r="N37" s="586"/>
      <c r="O37" s="586"/>
      <c r="P37" s="586"/>
    </row>
    <row r="38" spans="1:16" ht="15" customHeight="1">
      <c r="A38" s="150"/>
      <c r="B38" s="150"/>
      <c r="C38" s="92"/>
      <c r="D38" s="92"/>
      <c r="E38" s="92"/>
      <c r="F38" s="92"/>
      <c r="G38" s="92"/>
      <c r="H38" s="92"/>
      <c r="I38" s="92"/>
      <c r="J38" s="150"/>
      <c r="K38" s="150"/>
      <c r="L38" s="150"/>
      <c r="M38" s="586"/>
      <c r="N38" s="586"/>
      <c r="O38" s="586"/>
      <c r="P38" s="586"/>
    </row>
    <row r="39" spans="1:16">
      <c r="M39" s="586"/>
      <c r="N39" s="586"/>
      <c r="O39" s="586"/>
      <c r="P39" s="586"/>
    </row>
  </sheetData>
  <mergeCells count="74">
    <mergeCell ref="M35:P35"/>
    <mergeCell ref="B6:B7"/>
    <mergeCell ref="P6:P7"/>
    <mergeCell ref="K7:L7"/>
    <mergeCell ref="M7:N7"/>
    <mergeCell ref="K8:L8"/>
    <mergeCell ref="M8:N8"/>
    <mergeCell ref="K9:L9"/>
    <mergeCell ref="M9:N9"/>
    <mergeCell ref="K10:L10"/>
    <mergeCell ref="M10:N10"/>
    <mergeCell ref="K11:L11"/>
    <mergeCell ref="M11:N11"/>
    <mergeCell ref="K12:L12"/>
    <mergeCell ref="M12:N12"/>
    <mergeCell ref="K13:L13"/>
    <mergeCell ref="N1:P1"/>
    <mergeCell ref="A2:P2"/>
    <mergeCell ref="A3:P3"/>
    <mergeCell ref="A4:P4"/>
    <mergeCell ref="A6:A7"/>
    <mergeCell ref="C6:C7"/>
    <mergeCell ref="D6:D7"/>
    <mergeCell ref="E6:E7"/>
    <mergeCell ref="F6:F7"/>
    <mergeCell ref="G6:G7"/>
    <mergeCell ref="H6:H7"/>
    <mergeCell ref="I6:I7"/>
    <mergeCell ref="J6:J7"/>
    <mergeCell ref="K6:N6"/>
    <mergeCell ref="O6:O7"/>
    <mergeCell ref="M13:N13"/>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M21:N21"/>
    <mergeCell ref="K22:L22"/>
    <mergeCell ref="M22:N22"/>
    <mergeCell ref="K28:L28"/>
    <mergeCell ref="M28:N28"/>
    <mergeCell ref="K23:L23"/>
    <mergeCell ref="M23:N23"/>
    <mergeCell ref="K24:L24"/>
    <mergeCell ref="M24:N24"/>
    <mergeCell ref="K25:L25"/>
    <mergeCell ref="M25:N25"/>
    <mergeCell ref="M36:P36"/>
    <mergeCell ref="M37:P39"/>
    <mergeCell ref="K32:L32"/>
    <mergeCell ref="M32:N32"/>
    <mergeCell ref="A5:L5"/>
    <mergeCell ref="M5:P5"/>
    <mergeCell ref="K29:L29"/>
    <mergeCell ref="M29:N29"/>
    <mergeCell ref="K30:L30"/>
    <mergeCell ref="M30:N30"/>
    <mergeCell ref="K31:L31"/>
    <mergeCell ref="M31:N31"/>
    <mergeCell ref="K26:L26"/>
    <mergeCell ref="M26:N26"/>
    <mergeCell ref="K27:L27"/>
    <mergeCell ref="M27:N27"/>
  </mergeCells>
  <conditionalFormatting sqref="O9:O31">
    <cfRule type="cellIs" dxfId="6" priority="3" operator="greaterThan">
      <formula>0</formula>
    </cfRule>
  </conditionalFormatting>
  <conditionalFormatting sqref="G9:P31">
    <cfRule type="cellIs" dxfId="5"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5.xml><?xml version="1.0" encoding="utf-8"?>
<worksheet xmlns="http://schemas.openxmlformats.org/spreadsheetml/2006/main" xmlns:r="http://schemas.openxmlformats.org/officeDocument/2006/relationships">
  <sheetPr>
    <tabColor rgb="FF00B050"/>
    <pageSetUpPr fitToPage="1"/>
  </sheetPr>
  <dimension ref="A1:G33"/>
  <sheetViews>
    <sheetView showGridLines="0" view="pageBreakPreview" zoomScaleSheetLayoutView="100" workbookViewId="0">
      <selection activeCell="H30" sqref="H30"/>
    </sheetView>
  </sheetViews>
  <sheetFormatPr defaultRowHeight="15"/>
  <cols>
    <col min="1" max="1" width="9" style="174" customWidth="1"/>
    <col min="2" max="2" width="25.625" style="174" customWidth="1"/>
    <col min="3" max="3" width="9.125" style="174" customWidth="1"/>
    <col min="4" max="5" width="9" style="174" customWidth="1"/>
    <col min="6" max="6" width="11.625" style="174" customWidth="1"/>
    <col min="7" max="7" width="12.625" style="174" customWidth="1"/>
    <col min="8" max="16384" width="9" style="174"/>
  </cols>
  <sheetData>
    <row r="1" spans="1:7" ht="20.25">
      <c r="A1" s="603" t="str">
        <f>'page 01'!A3:N3</f>
        <v xml:space="preserve">fo|ky; dk uke &amp;   jktdh; ljnkj mPp ek/;fed fo|ky; dksViwryh ¼t;iqj½ </v>
      </c>
      <c r="B1" s="603"/>
      <c r="C1" s="603"/>
      <c r="D1" s="603"/>
      <c r="E1" s="603"/>
      <c r="F1" s="603"/>
      <c r="G1" s="603"/>
    </row>
    <row r="2" spans="1:7" ht="23.25">
      <c r="A2" s="604" t="str">
        <f>'page 01'!A4:N4</f>
        <v>vkbZ,Q,e,l dksM   30695</v>
      </c>
      <c r="B2" s="604"/>
      <c r="C2" s="604"/>
      <c r="D2" s="604"/>
      <c r="E2" s="604"/>
      <c r="F2" s="604"/>
      <c r="G2" s="604"/>
    </row>
    <row r="3" spans="1:7" ht="20.25">
      <c r="A3" s="603" t="s">
        <v>509</v>
      </c>
      <c r="B3" s="603"/>
      <c r="C3" s="603"/>
      <c r="D3" s="603"/>
      <c r="E3" s="603"/>
      <c r="F3" s="603"/>
      <c r="G3" s="603"/>
    </row>
    <row r="4" spans="1:7" ht="18.75">
      <c r="A4" s="605" t="str">
        <f>Master!E5</f>
        <v>2202-02-109-(02) (STATE FUND)</v>
      </c>
      <c r="B4" s="605"/>
      <c r="C4" s="605"/>
      <c r="D4" s="605"/>
      <c r="E4" s="605"/>
      <c r="F4" s="605"/>
      <c r="G4" s="605"/>
    </row>
    <row r="5" spans="1:7" ht="18.75">
      <c r="A5" s="606" t="str">
        <f>CONCATENATE("laLFkk iz/kku dk uke","&amp;    ",Master!G3,"                 ","eksckbZy u0  &amp;"," ",Master!G4)</f>
        <v>laLFkk iz/kku dk uke&amp;    m"kk ikfy;k                 eksckbZy u0  &amp; 9413843457</v>
      </c>
      <c r="B5" s="606"/>
      <c r="C5" s="606"/>
      <c r="D5" s="606"/>
      <c r="E5" s="606"/>
      <c r="F5" s="606"/>
      <c r="G5" s="606"/>
    </row>
    <row r="6" spans="1:7" ht="18.75">
      <c r="A6" s="602" t="s">
        <v>461</v>
      </c>
      <c r="B6" s="602"/>
      <c r="C6" s="602"/>
      <c r="D6" s="602"/>
      <c r="E6" s="602"/>
      <c r="F6" s="602"/>
      <c r="G6" s="602"/>
    </row>
    <row r="7" spans="1:7" ht="37.5">
      <c r="A7" s="386" t="s">
        <v>7</v>
      </c>
      <c r="B7" s="386" t="s">
        <v>361</v>
      </c>
      <c r="C7" s="386" t="s">
        <v>362</v>
      </c>
      <c r="D7" s="386" t="s">
        <v>364</v>
      </c>
      <c r="E7" s="386" t="s">
        <v>363</v>
      </c>
      <c r="F7" s="387" t="s">
        <v>462</v>
      </c>
      <c r="G7" s="387" t="s">
        <v>463</v>
      </c>
    </row>
    <row r="8" spans="1:7" ht="18.75">
      <c r="A8" s="386">
        <v>1</v>
      </c>
      <c r="B8" s="380" t="s">
        <v>454</v>
      </c>
      <c r="C8" s="386">
        <v>1</v>
      </c>
      <c r="D8" s="386">
        <v>0</v>
      </c>
      <c r="E8" s="386">
        <v>1</v>
      </c>
      <c r="F8" s="386">
        <v>1</v>
      </c>
      <c r="G8" s="386">
        <v>0</v>
      </c>
    </row>
    <row r="9" spans="1:7" ht="18.75">
      <c r="A9" s="386">
        <v>2</v>
      </c>
      <c r="B9" s="380" t="s">
        <v>464</v>
      </c>
      <c r="C9" s="386"/>
      <c r="D9" s="386"/>
      <c r="E9" s="386"/>
      <c r="F9" s="386"/>
      <c r="G9" s="386"/>
    </row>
    <row r="10" spans="1:7" ht="18.75">
      <c r="A10" s="386">
        <v>3</v>
      </c>
      <c r="B10" s="380" t="s">
        <v>455</v>
      </c>
      <c r="C10" s="386">
        <v>3</v>
      </c>
      <c r="D10" s="177">
        <v>0</v>
      </c>
      <c r="E10" s="177">
        <v>3</v>
      </c>
      <c r="F10" s="177">
        <v>1</v>
      </c>
      <c r="G10" s="177">
        <v>2</v>
      </c>
    </row>
    <row r="11" spans="1:7" ht="18.75">
      <c r="A11" s="386">
        <v>4</v>
      </c>
      <c r="B11" s="380" t="s">
        <v>465</v>
      </c>
      <c r="C11" s="386"/>
      <c r="D11" s="177"/>
      <c r="E11" s="177"/>
      <c r="F11" s="177"/>
      <c r="G11" s="177"/>
    </row>
    <row r="12" spans="1:7" ht="18.75">
      <c r="A12" s="386">
        <v>5</v>
      </c>
      <c r="B12" s="380" t="s">
        <v>466</v>
      </c>
      <c r="C12" s="386"/>
      <c r="D12" s="177"/>
      <c r="E12" s="177"/>
      <c r="F12" s="177"/>
      <c r="G12" s="177"/>
    </row>
    <row r="13" spans="1:7" ht="18.75">
      <c r="A13" s="386">
        <v>6</v>
      </c>
      <c r="B13" s="380" t="s">
        <v>456</v>
      </c>
      <c r="C13" s="386">
        <v>3</v>
      </c>
      <c r="D13" s="177">
        <v>1</v>
      </c>
      <c r="E13" s="177">
        <v>2</v>
      </c>
      <c r="F13" s="177"/>
      <c r="G13" s="177">
        <v>2</v>
      </c>
    </row>
    <row r="14" spans="1:7" ht="18.75">
      <c r="A14" s="386">
        <v>7</v>
      </c>
      <c r="B14" s="380" t="s">
        <v>467</v>
      </c>
      <c r="C14" s="386"/>
      <c r="D14" s="177"/>
      <c r="E14" s="177"/>
      <c r="F14" s="177"/>
      <c r="G14" s="177"/>
    </row>
    <row r="15" spans="1:7" ht="18.75">
      <c r="A15" s="386">
        <v>8</v>
      </c>
      <c r="B15" s="380" t="s">
        <v>468</v>
      </c>
      <c r="C15" s="386"/>
      <c r="D15" s="177"/>
      <c r="E15" s="177"/>
      <c r="F15" s="177"/>
      <c r="G15" s="177"/>
    </row>
    <row r="16" spans="1:7" ht="18.75">
      <c r="A16" s="386">
        <v>9</v>
      </c>
      <c r="B16" s="380" t="s">
        <v>469</v>
      </c>
      <c r="C16" s="386"/>
      <c r="D16" s="177"/>
      <c r="E16" s="177"/>
      <c r="F16" s="177"/>
      <c r="G16" s="177"/>
    </row>
    <row r="17" spans="1:7" ht="18.75">
      <c r="A17" s="386">
        <v>10</v>
      </c>
      <c r="B17" s="380" t="s">
        <v>457</v>
      </c>
      <c r="C17" s="386">
        <v>4</v>
      </c>
      <c r="D17" s="177">
        <v>3</v>
      </c>
      <c r="E17" s="177">
        <v>1</v>
      </c>
      <c r="F17" s="177">
        <v>0</v>
      </c>
      <c r="G17" s="177">
        <v>1</v>
      </c>
    </row>
    <row r="18" spans="1:7" ht="18.75">
      <c r="A18" s="386">
        <v>11</v>
      </c>
      <c r="B18" s="380" t="s">
        <v>470</v>
      </c>
      <c r="C18" s="386"/>
      <c r="D18" s="177"/>
      <c r="E18" s="177"/>
      <c r="F18" s="177"/>
      <c r="G18" s="177"/>
    </row>
    <row r="19" spans="1:7" ht="18.75">
      <c r="A19" s="386">
        <v>12</v>
      </c>
      <c r="B19" s="380" t="s">
        <v>466</v>
      </c>
      <c r="C19" s="386"/>
      <c r="D19" s="177"/>
      <c r="E19" s="177"/>
      <c r="F19" s="177"/>
      <c r="G19" s="177"/>
    </row>
    <row r="20" spans="1:7" ht="18.75">
      <c r="A20" s="386">
        <v>13</v>
      </c>
      <c r="B20" s="380" t="s">
        <v>469</v>
      </c>
      <c r="C20" s="386"/>
      <c r="D20" s="177"/>
      <c r="E20" s="177"/>
      <c r="F20" s="177"/>
      <c r="G20" s="177"/>
    </row>
    <row r="21" spans="1:7" ht="18.75">
      <c r="A21" s="386">
        <v>14</v>
      </c>
      <c r="B21" s="380" t="s">
        <v>471</v>
      </c>
      <c r="C21" s="386"/>
      <c r="D21" s="177"/>
      <c r="E21" s="177"/>
      <c r="F21" s="177"/>
      <c r="G21" s="177"/>
    </row>
    <row r="22" spans="1:7" ht="18.75">
      <c r="A22" s="386">
        <v>15</v>
      </c>
      <c r="B22" s="380" t="s">
        <v>458</v>
      </c>
      <c r="C22" s="386">
        <v>1</v>
      </c>
      <c r="D22" s="177"/>
      <c r="E22" s="177">
        <v>1</v>
      </c>
      <c r="F22" s="177"/>
      <c r="G22" s="177">
        <v>1</v>
      </c>
    </row>
    <row r="23" spans="1:7" ht="18.75">
      <c r="A23" s="386">
        <v>16</v>
      </c>
      <c r="B23" s="380" t="s">
        <v>459</v>
      </c>
      <c r="C23" s="386">
        <v>1</v>
      </c>
      <c r="D23" s="177"/>
      <c r="E23" s="177">
        <v>1</v>
      </c>
      <c r="F23" s="177">
        <v>1</v>
      </c>
      <c r="G23" s="177"/>
    </row>
    <row r="24" spans="1:7" ht="18.75">
      <c r="A24" s="386">
        <v>17</v>
      </c>
      <c r="B24" s="380" t="s">
        <v>295</v>
      </c>
      <c r="C24" s="386"/>
      <c r="D24" s="177"/>
      <c r="E24" s="177"/>
      <c r="F24" s="177"/>
      <c r="G24" s="177"/>
    </row>
    <row r="25" spans="1:7" ht="18.75">
      <c r="A25" s="386">
        <v>18</v>
      </c>
      <c r="B25" s="380" t="s">
        <v>294</v>
      </c>
      <c r="C25" s="386"/>
      <c r="D25" s="177"/>
      <c r="E25" s="177"/>
      <c r="F25" s="177"/>
      <c r="G25" s="177"/>
    </row>
    <row r="26" spans="1:7" ht="18.75">
      <c r="A26" s="386">
        <v>19</v>
      </c>
      <c r="B26" s="380" t="s">
        <v>460</v>
      </c>
      <c r="C26" s="386">
        <v>2</v>
      </c>
      <c r="D26" s="177">
        <v>1</v>
      </c>
      <c r="E26" s="177">
        <v>1</v>
      </c>
      <c r="F26" s="177">
        <v>1</v>
      </c>
      <c r="G26" s="177">
        <v>0</v>
      </c>
    </row>
    <row r="27" spans="1:7" ht="18.75">
      <c r="A27" s="380"/>
      <c r="B27" s="380" t="s">
        <v>296</v>
      </c>
      <c r="C27" s="386">
        <f>SUM(C8:C26)</f>
        <v>15</v>
      </c>
      <c r="D27" s="177">
        <f>SUM(D8:D26)</f>
        <v>5</v>
      </c>
      <c r="E27" s="177">
        <f>SUM(E8:E26)</f>
        <v>10</v>
      </c>
      <c r="F27" s="177">
        <f>SUM(F8:F26)</f>
        <v>4</v>
      </c>
      <c r="G27" s="177">
        <f>SUM(G8:G26)</f>
        <v>6</v>
      </c>
    </row>
    <row r="29" spans="1:7">
      <c r="D29" s="584" t="str">
        <f>CONCATENATE("¼ ",Master!G3,"½")</f>
        <v>¼ m"kk ikfy;k½</v>
      </c>
      <c r="E29" s="584"/>
      <c r="F29" s="584"/>
      <c r="G29" s="584"/>
    </row>
    <row r="30" spans="1:7" ht="16.5">
      <c r="D30" s="585" t="str">
        <f>Master!C2</f>
        <v>iz/kkukpk;Z</v>
      </c>
      <c r="E30" s="585"/>
      <c r="F30" s="585"/>
      <c r="G30" s="585"/>
    </row>
    <row r="31" spans="1:7">
      <c r="D31" s="586" t="str">
        <f>Master!D2</f>
        <v xml:space="preserve"> jktdh; ljnkj mPp ek/;fed fo|ky; dksViwryh ¼t;iqj½ </v>
      </c>
      <c r="E31" s="586"/>
      <c r="F31" s="586"/>
      <c r="G31" s="586"/>
    </row>
    <row r="32" spans="1:7">
      <c r="D32" s="586"/>
      <c r="E32" s="586"/>
      <c r="F32" s="586"/>
      <c r="G32" s="586"/>
    </row>
    <row r="33" spans="4:7">
      <c r="D33" s="586"/>
      <c r="E33" s="586"/>
      <c r="F33" s="586"/>
      <c r="G33" s="586"/>
    </row>
  </sheetData>
  <mergeCells count="9">
    <mergeCell ref="D29:G29"/>
    <mergeCell ref="D30:G30"/>
    <mergeCell ref="D31:G33"/>
    <mergeCell ref="A6:G6"/>
    <mergeCell ref="A1:G1"/>
    <mergeCell ref="A2:G2"/>
    <mergeCell ref="A3:G3"/>
    <mergeCell ref="A4:G4"/>
    <mergeCell ref="A5:G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rgb="FF00B050"/>
    <pageSetUpPr fitToPage="1"/>
  </sheetPr>
  <dimension ref="A1:H37"/>
  <sheetViews>
    <sheetView view="pageBreakPreview" topLeftCell="A10" zoomScaleSheetLayoutView="100" workbookViewId="0">
      <selection sqref="A1:XFD3"/>
    </sheetView>
  </sheetViews>
  <sheetFormatPr defaultColWidth="8.875" defaultRowHeight="15"/>
  <cols>
    <col min="1" max="1" width="3.5" style="174" customWidth="1"/>
    <col min="2" max="2" width="20.25" style="174" customWidth="1"/>
    <col min="3" max="3" width="11.125" style="174" customWidth="1"/>
    <col min="4" max="4" width="16.625" style="174" customWidth="1"/>
    <col min="5" max="5" width="9.625" style="174" customWidth="1"/>
    <col min="6" max="6" width="8.75" style="174" customWidth="1"/>
    <col min="7" max="7" width="8.375" style="174" bestFit="1" customWidth="1"/>
    <col min="8" max="8" width="11.875" style="174" customWidth="1"/>
    <col min="9" max="16384" width="8.875" style="174"/>
  </cols>
  <sheetData>
    <row r="1" spans="1:8" ht="20.25">
      <c r="A1" s="570" t="str">
        <f>'page 01'!A3:N3</f>
        <v xml:space="preserve">fo|ky; dk uke &amp;   jktdh; ljnkj mPp ek/;fed fo|ky; dksViwryh ¼t;iqj½ </v>
      </c>
      <c r="B1" s="570"/>
      <c r="C1" s="570"/>
      <c r="D1" s="570"/>
      <c r="E1" s="570"/>
      <c r="F1" s="570"/>
      <c r="G1" s="570"/>
      <c r="H1" s="570"/>
    </row>
    <row r="2" spans="1:8" ht="23.25">
      <c r="A2" s="604" t="str">
        <f>'page 01'!A4:N4</f>
        <v>vkbZ,Q,e,l dksM   30695</v>
      </c>
      <c r="B2" s="604"/>
      <c r="C2" s="604"/>
      <c r="D2" s="604"/>
      <c r="E2" s="604"/>
      <c r="F2" s="604"/>
      <c r="G2" s="604"/>
      <c r="H2" s="604"/>
    </row>
    <row r="3" spans="1:8" ht="20.25">
      <c r="A3" s="607" t="s">
        <v>510</v>
      </c>
      <c r="B3" s="607"/>
      <c r="C3" s="608" t="str">
        <f>Master!E5</f>
        <v>2202-02-109-(02) (STATE FUND)</v>
      </c>
      <c r="D3" s="608"/>
      <c r="E3" s="608"/>
      <c r="F3" s="608"/>
      <c r="G3" s="608"/>
    </row>
    <row r="4" spans="1:8" ht="18.2" customHeight="1">
      <c r="A4" s="609" t="s">
        <v>472</v>
      </c>
      <c r="B4" s="609"/>
      <c r="C4" s="609"/>
      <c r="D4" s="609"/>
      <c r="E4" s="609"/>
      <c r="F4" s="609"/>
      <c r="G4" s="609"/>
      <c r="H4" s="609"/>
    </row>
    <row r="5" spans="1:8" ht="18.2" customHeight="1">
      <c r="A5" s="610" t="s">
        <v>7</v>
      </c>
      <c r="B5" s="610" t="s">
        <v>473</v>
      </c>
      <c r="C5" s="611" t="s">
        <v>67</v>
      </c>
      <c r="D5" s="611" t="s">
        <v>474</v>
      </c>
      <c r="E5" s="612" t="s">
        <v>475</v>
      </c>
      <c r="F5" s="612"/>
      <c r="G5" s="612"/>
      <c r="H5" s="612"/>
    </row>
    <row r="6" spans="1:8" ht="31.15" customHeight="1">
      <c r="A6" s="610"/>
      <c r="B6" s="610"/>
      <c r="C6" s="611"/>
      <c r="D6" s="611"/>
      <c r="E6" s="389" t="s">
        <v>476</v>
      </c>
      <c r="F6" s="389" t="s">
        <v>477</v>
      </c>
      <c r="G6" s="389" t="s">
        <v>478</v>
      </c>
      <c r="H6" s="390" t="s">
        <v>293</v>
      </c>
    </row>
    <row r="7" spans="1:8" ht="20.25">
      <c r="A7" s="381">
        <v>1</v>
      </c>
      <c r="B7" s="388" t="str">
        <f>IF(Master!B60="","",Master!B60)</f>
        <v>Jherh m"kk ikfy;k</v>
      </c>
      <c r="C7" s="434" t="str">
        <f>IF(Master!C60="","",Master!C60)</f>
        <v>PRINCIPAL</v>
      </c>
      <c r="D7" s="391">
        <f>IF(Master!G60="","",Master!G60)</f>
        <v>478909</v>
      </c>
      <c r="E7" s="435">
        <f>IF(Master!D60="","",Master!D60)</f>
        <v>16</v>
      </c>
      <c r="F7" s="179"/>
      <c r="G7" s="179"/>
      <c r="H7" s="179">
        <f>IF(Master!E60="","",Master!E60)</f>
        <v>71300</v>
      </c>
    </row>
    <row r="8" spans="1:8" ht="24" customHeight="1">
      <c r="A8" s="381">
        <v>2</v>
      </c>
      <c r="B8" s="388" t="str">
        <f>IF(Master!B61="","",Master!B61)</f>
        <v>Jh ;ksxsUnz</v>
      </c>
      <c r="C8" s="434" t="str">
        <f>IF(Master!C61="","",Master!C61)</f>
        <v>TEACHER-II</v>
      </c>
      <c r="D8" s="391">
        <f>IF(Master!G61="","",Master!G61)</f>
        <v>110041926330</v>
      </c>
      <c r="E8" s="435">
        <f>IF(Master!D61="","",Master!D61)</f>
        <v>11</v>
      </c>
      <c r="F8" s="179"/>
      <c r="G8" s="179"/>
      <c r="H8" s="179">
        <f>IF(Master!E61="","",Master!E61)</f>
        <v>45600</v>
      </c>
    </row>
    <row r="9" spans="1:8" ht="18.2" customHeight="1">
      <c r="A9" s="381">
        <v>3</v>
      </c>
      <c r="B9" s="388" t="str">
        <f>IF(Master!B62="","",Master!B62)</f>
        <v>Jh lqjs'k pUn flaxkfM+;k</v>
      </c>
      <c r="C9" s="434" t="str">
        <f>IF(Master!C62="","",Master!C62)</f>
        <v>TEACHER-II</v>
      </c>
      <c r="D9" s="391">
        <f>IF(Master!G62="","",Master!G62)</f>
        <v>690644</v>
      </c>
      <c r="E9" s="435">
        <f>IF(Master!D62="","",Master!D62)</f>
        <v>11</v>
      </c>
      <c r="F9" s="179"/>
      <c r="G9" s="179"/>
      <c r="H9" s="179">
        <f>IF(Master!E62="","",Master!E62)</f>
        <v>53900</v>
      </c>
    </row>
    <row r="10" spans="1:8" ht="18.2" customHeight="1">
      <c r="A10" s="381">
        <v>4</v>
      </c>
      <c r="B10" s="388" t="str">
        <f>IF(Master!B63="","",Master!B63)</f>
        <v>Jh jkds'k dqekj 'kekZ</v>
      </c>
      <c r="C10" s="434" t="str">
        <f>IF(Master!C63="","",Master!C63)</f>
        <v>TEACHER-II</v>
      </c>
      <c r="D10" s="391">
        <f>IF(Master!G63="","",Master!G63)</f>
        <v>690644</v>
      </c>
      <c r="E10" s="435">
        <f>IF(Master!D63="","",Master!D63)</f>
        <v>11</v>
      </c>
      <c r="F10" s="179"/>
      <c r="G10" s="179"/>
      <c r="H10" s="179">
        <f>IF(Master!E63="","",Master!E63)</f>
        <v>45600</v>
      </c>
    </row>
    <row r="11" spans="1:8" ht="18.2" customHeight="1">
      <c r="A11" s="381">
        <v>5</v>
      </c>
      <c r="B11" s="388" t="str">
        <f>IF(Master!B64="","",Master!B64)</f>
        <v>Jh ghjkyky tkV</v>
      </c>
      <c r="C11" s="434" t="str">
        <f>IF(Master!C64="","",Master!C64)</f>
        <v>TEACHER-II</v>
      </c>
      <c r="D11" s="391">
        <f>IF(Master!G64="","",Master!G64)</f>
        <v>690644</v>
      </c>
      <c r="E11" s="435">
        <f>IF(Master!D64="","",Master!D64)</f>
        <v>11</v>
      </c>
      <c r="F11" s="179"/>
      <c r="G11" s="179"/>
      <c r="H11" s="179">
        <f>IF(Master!E64="","",Master!E64)</f>
        <v>52300</v>
      </c>
    </row>
    <row r="12" spans="1:8" ht="20.25">
      <c r="A12" s="381">
        <v>6</v>
      </c>
      <c r="B12" s="388" t="str">
        <f>IF(Master!B65="","",Master!B65)</f>
        <v>Jh 'kjn 'kekZ</v>
      </c>
      <c r="C12" s="434" t="str">
        <f>IF(Master!C65="","",Master!C65)</f>
        <v>TEACHER-II</v>
      </c>
      <c r="D12" s="391">
        <f>IF(Master!G65="","",Master!G65)</f>
        <v>690644</v>
      </c>
      <c r="E12" s="435">
        <f>IF(Master!D65="","",Master!D65)</f>
        <v>11</v>
      </c>
      <c r="F12" s="179"/>
      <c r="G12" s="179"/>
      <c r="H12" s="179">
        <f>IF(Master!E65="","",Master!E65)</f>
        <v>41300</v>
      </c>
    </row>
    <row r="13" spans="1:8" ht="20.25">
      <c r="A13" s="381">
        <v>7</v>
      </c>
      <c r="B13" s="388" t="str">
        <f>IF(Master!B66="","",Master!B66)</f>
        <v>Jh jk/ks';ke</v>
      </c>
      <c r="C13" s="434" t="str">
        <f>IF(Master!C66="","",Master!C66)</f>
        <v>TEACHER-II</v>
      </c>
      <c r="D13" s="391">
        <f>IF(Master!G66="","",Master!G66)</f>
        <v>110021685029</v>
      </c>
      <c r="E13" s="435">
        <f>IF(Master!D66="","",Master!D66)</f>
        <v>12</v>
      </c>
      <c r="F13" s="179"/>
      <c r="G13" s="179"/>
      <c r="H13" s="179">
        <f>IF(Master!E66="","",Master!E66)</f>
        <v>69300</v>
      </c>
    </row>
    <row r="14" spans="1:8" ht="20.25">
      <c r="A14" s="381">
        <v>8</v>
      </c>
      <c r="B14" s="388" t="str">
        <f>IF(Master!B67="","",Master!B67)</f>
        <v>Jh izdk'k pUn</v>
      </c>
      <c r="C14" s="434" t="str">
        <f>IF(Master!C67="","",Master!C67)</f>
        <v>TEACHER-III</v>
      </c>
      <c r="D14" s="391">
        <f>IF(Master!G67="","",Master!G67)</f>
        <v>479404</v>
      </c>
      <c r="E14" s="435">
        <f>IF(Master!D67="","",Master!D67)</f>
        <v>10</v>
      </c>
      <c r="F14" s="179"/>
      <c r="G14" s="179"/>
      <c r="H14" s="179">
        <f>IF(Master!E67="","",Master!E67)</f>
        <v>41100</v>
      </c>
    </row>
    <row r="15" spans="1:8" ht="20.25">
      <c r="A15" s="381">
        <v>9</v>
      </c>
      <c r="B15" s="388" t="str">
        <f>IF(Master!B68="","",Master!B68)</f>
        <v>Jherh eerk yokfu;k</v>
      </c>
      <c r="C15" s="434" t="str">
        <f>IF(Master!C68="","",Master!C68)</f>
        <v>TEACHER-III</v>
      </c>
      <c r="D15" s="391">
        <f>IF(Master!G68="","",Master!G68)</f>
        <v>479404</v>
      </c>
      <c r="E15" s="435">
        <f>IF(Master!D68="","",Master!D68)</f>
        <v>11</v>
      </c>
      <c r="F15" s="179"/>
      <c r="G15" s="179"/>
      <c r="H15" s="179">
        <f>IF(Master!E68="","",Master!E68)</f>
        <v>41100</v>
      </c>
    </row>
    <row r="16" spans="1:8" ht="20.25">
      <c r="A16" s="381">
        <v>10</v>
      </c>
      <c r="B16" s="388" t="str">
        <f>IF(Master!B69="","",Master!B69)</f>
        <v>Jh lEirjkt</v>
      </c>
      <c r="C16" s="434" t="str">
        <f>IF(Master!C69="","",Master!C69)</f>
        <v>TEACHER-III</v>
      </c>
      <c r="D16" s="391">
        <f>IF(Master!G69="","",Master!G69)</f>
        <v>479404</v>
      </c>
      <c r="E16" s="435">
        <f>IF(Master!D69="","",Master!D69)</f>
        <v>10</v>
      </c>
      <c r="F16" s="179"/>
      <c r="G16" s="179"/>
      <c r="H16" s="179">
        <f>IF(Master!E69="","",Master!E69)</f>
        <v>41100</v>
      </c>
    </row>
    <row r="17" spans="1:8" ht="20.25">
      <c r="A17" s="381">
        <v>11</v>
      </c>
      <c r="B17" s="388" t="str">
        <f>IF(Master!B70="","",Master!B70)</f>
        <v>Jh eukst ikpksjh</v>
      </c>
      <c r="C17" s="434" t="str">
        <f>IF(Master!C70="","",Master!C70)</f>
        <v>TEACHER-III</v>
      </c>
      <c r="D17" s="391">
        <f>IF(Master!G70="","",Master!G70)</f>
        <v>111002730880</v>
      </c>
      <c r="E17" s="435">
        <f>IF(Master!D70="","",Master!D70)</f>
        <v>10</v>
      </c>
      <c r="F17" s="179"/>
      <c r="G17" s="179"/>
      <c r="H17" s="179">
        <f>IF(Master!E70="","",Master!E70)</f>
        <v>41100</v>
      </c>
    </row>
    <row r="18" spans="1:8" ht="20.25">
      <c r="A18" s="381">
        <v>12</v>
      </c>
      <c r="B18" s="388" t="str">
        <f>IF(Master!B71="","",Master!B71)</f>
        <v>Jh iznhiflag</v>
      </c>
      <c r="C18" s="434" t="str">
        <f>IF(Master!C71="","",Master!C71)</f>
        <v>TEACHER-III</v>
      </c>
      <c r="D18" s="391">
        <f>IF(Master!G71="","",Master!G71)</f>
        <v>1057886</v>
      </c>
      <c r="E18" s="435">
        <f>IF(Master!D71="","",Master!D71)</f>
        <v>10</v>
      </c>
      <c r="F18" s="179"/>
      <c r="G18" s="179"/>
      <c r="H18" s="179">
        <f>IF(Master!E71="","",Master!E71)</f>
        <v>41100</v>
      </c>
    </row>
    <row r="19" spans="1:8" ht="20.25">
      <c r="A19" s="381">
        <v>13</v>
      </c>
      <c r="B19" s="388" t="str">
        <f>IF(Master!B72="","",Master!B72)</f>
        <v>Jh vfHkeU;q flag</v>
      </c>
      <c r="C19" s="434" t="str">
        <f>IF(Master!C72="","",Master!C72)</f>
        <v>TEACHER-III</v>
      </c>
      <c r="D19" s="391">
        <f>IF(Master!G72="","",Master!G72)</f>
        <v>1057886</v>
      </c>
      <c r="E19" s="435">
        <f>IF(Master!D72="","",Master!D72)</f>
        <v>10</v>
      </c>
      <c r="F19" s="179"/>
      <c r="G19" s="179"/>
      <c r="H19" s="179">
        <f>IF(Master!E72="","",Master!E72)</f>
        <v>41100</v>
      </c>
    </row>
    <row r="20" spans="1:8" ht="20.25">
      <c r="A20" s="381">
        <v>14</v>
      </c>
      <c r="B20" s="388" t="str">
        <f>IF(Master!B73="","",Master!B73)</f>
        <v>Jh iq"isUn toM+k</v>
      </c>
      <c r="C20" s="434" t="str">
        <f>IF(Master!C73="","",Master!C73)</f>
        <v>TEACHER-III</v>
      </c>
      <c r="D20" s="391">
        <f>IF(Master!G73="","",Master!G73)</f>
        <v>1057886</v>
      </c>
      <c r="E20" s="435">
        <f>IF(Master!D73="","",Master!D73)</f>
        <v>10</v>
      </c>
      <c r="F20" s="179"/>
      <c r="G20" s="179"/>
      <c r="H20" s="179">
        <f>IF(Master!E73="","",Master!E73)</f>
        <v>41100</v>
      </c>
    </row>
    <row r="21" spans="1:8" ht="20.25">
      <c r="A21" s="381">
        <v>15</v>
      </c>
      <c r="B21" s="388" t="str">
        <f>IF(Master!B74="","",Master!B74)</f>
        <v>Jh lq[kohjflag</v>
      </c>
      <c r="C21" s="434" t="str">
        <f>IF(Master!C74="","",Master!C74)</f>
        <v>TEACHER-III</v>
      </c>
      <c r="D21" s="391">
        <f>IF(Master!G74="","",Master!G74)</f>
        <v>1057886</v>
      </c>
      <c r="E21" s="435">
        <f>IF(Master!D74="","",Master!D74)</f>
        <v>10</v>
      </c>
      <c r="F21" s="179"/>
      <c r="G21" s="179"/>
      <c r="H21" s="179">
        <f>IF(Master!E74="","",Master!E74)</f>
        <v>34600</v>
      </c>
    </row>
    <row r="22" spans="1:8" ht="20.25">
      <c r="A22" s="381">
        <v>16</v>
      </c>
      <c r="B22" s="388" t="str">
        <f>IF(Master!B75="","",Master!B75)</f>
        <v>Jh izoh.k lksyadh</v>
      </c>
      <c r="C22" s="434" t="str">
        <f>IF(Master!C75="","",Master!C75)</f>
        <v>LIBRARIAN III</v>
      </c>
      <c r="D22" s="391">
        <f>IF(Master!G75="","",Master!G75)</f>
        <v>1057886</v>
      </c>
      <c r="E22" s="435">
        <f>IF(Master!D75="","",Master!D75)</f>
        <v>10</v>
      </c>
      <c r="F22" s="179"/>
      <c r="G22" s="179"/>
      <c r="H22" s="179">
        <f>IF(Master!E75="","",Master!E75)</f>
        <v>34600</v>
      </c>
    </row>
    <row r="23" spans="1:8" ht="20.25">
      <c r="A23" s="381">
        <v>17</v>
      </c>
      <c r="B23" s="388" t="str">
        <f>IF(Master!B76="","",Master!B76)</f>
        <v>Jherh 'kkjnk pkS/kjh</v>
      </c>
      <c r="C23" s="434" t="str">
        <f>IF(Master!C76="","",Master!C76)</f>
        <v>PTI  III</v>
      </c>
      <c r="D23" s="391">
        <f>IF(Master!G76="","",Master!G76)</f>
        <v>1057886</v>
      </c>
      <c r="E23" s="435">
        <f>IF(Master!D76="","",Master!D76)</f>
        <v>13</v>
      </c>
      <c r="F23" s="179"/>
      <c r="G23" s="179"/>
      <c r="H23" s="179">
        <f>IF(Master!E76="","",Master!E76)</f>
        <v>34600</v>
      </c>
    </row>
    <row r="24" spans="1:8" ht="20.25">
      <c r="A24" s="381">
        <v>18</v>
      </c>
      <c r="B24" s="388" t="str">
        <f>IF(Master!B77="","",Master!B77)</f>
        <v>Jh eqds'k dqekj</v>
      </c>
      <c r="C24" s="434" t="str">
        <f>IF(Master!C77="","",Master!C77)</f>
        <v>LAB ASST</v>
      </c>
      <c r="D24" s="391">
        <f>IF(Master!G77="","",Master!G77)</f>
        <v>1057886</v>
      </c>
      <c r="E24" s="435">
        <f>IF(Master!D77="","",Master!D77)</f>
        <v>8</v>
      </c>
      <c r="F24" s="179"/>
      <c r="G24" s="179"/>
      <c r="H24" s="179">
        <f>IF(Master!E77="","",Master!E77)</f>
        <v>34600</v>
      </c>
    </row>
    <row r="25" spans="1:8" ht="20.25">
      <c r="A25" s="381">
        <v>19</v>
      </c>
      <c r="B25" s="388" t="str">
        <f>IF(Master!B78="","",Master!B78)</f>
        <v xml:space="preserve">Jh jkds'k dqekj </v>
      </c>
      <c r="C25" s="434" t="str">
        <f>IF(Master!C78="","",Master!C78)</f>
        <v>CLERK GRADE II</v>
      </c>
      <c r="D25" s="391">
        <f>IF(Master!G78="","",Master!G78)</f>
        <v>1057886</v>
      </c>
      <c r="E25" s="435">
        <f>IF(Master!D78="","",Master!D78)</f>
        <v>9</v>
      </c>
      <c r="F25" s="179"/>
      <c r="G25" s="179"/>
      <c r="H25" s="179">
        <f>IF(Master!E78="","",Master!E78)</f>
        <v>34600</v>
      </c>
    </row>
    <row r="26" spans="1:8" ht="20.25">
      <c r="A26" s="381">
        <v>20</v>
      </c>
      <c r="B26" s="388" t="str">
        <f>IF(Master!B79="","",Master!B79)</f>
        <v xml:space="preserve">Jh fueZy dqekj </v>
      </c>
      <c r="C26" s="434" t="str">
        <f>IF(Master!C79="","",Master!C79)</f>
        <v>CLERK GRADE III</v>
      </c>
      <c r="D26" s="391">
        <f>IF(Master!G79="","",Master!G79)</f>
        <v>1057886</v>
      </c>
      <c r="E26" s="435">
        <f>IF(Master!D79="","",Master!D79)</f>
        <v>5</v>
      </c>
      <c r="F26" s="179"/>
      <c r="G26" s="179"/>
      <c r="H26" s="179">
        <f>IF(Master!E79="","",Master!E79)</f>
        <v>34600</v>
      </c>
    </row>
    <row r="27" spans="1:8" ht="20.25">
      <c r="A27" s="381">
        <v>21</v>
      </c>
      <c r="B27" s="388" t="str">
        <f>IF(Master!B80="","",Master!B80)</f>
        <v>fjDr in</v>
      </c>
      <c r="C27" s="434" t="str">
        <f>IF(Master!C80="","",Master!C80)</f>
        <v>PEON</v>
      </c>
      <c r="D27" s="391" t="str">
        <f>IF(Master!G80="","",Master!G80)</f>
        <v/>
      </c>
      <c r="E27" s="435">
        <f>IF(Master!D80="","",Master!D80)</f>
        <v>8</v>
      </c>
      <c r="F27" s="179"/>
      <c r="G27" s="179"/>
      <c r="H27" s="179" t="str">
        <f>IF(Master!E80="","",Master!E80)</f>
        <v/>
      </c>
    </row>
    <row r="28" spans="1:8" ht="20.25">
      <c r="A28" s="381">
        <v>22</v>
      </c>
      <c r="B28" s="388" t="str">
        <f>IF(Master!B81="","",Master!B81)</f>
        <v>fjDr in</v>
      </c>
      <c r="C28" s="434" t="str">
        <f>IF(Master!C81="","",Master!C81)</f>
        <v>PEON</v>
      </c>
      <c r="D28" s="391" t="str">
        <f>IF(Master!G81="","",Master!G81)</f>
        <v/>
      </c>
      <c r="E28" s="435" t="str">
        <f>IF(Master!D81="","",Master!D81)</f>
        <v/>
      </c>
      <c r="F28" s="179"/>
      <c r="G28" s="179"/>
      <c r="H28" s="179" t="str">
        <f>IF(Master!E81="","",Master!E81)</f>
        <v/>
      </c>
    </row>
    <row r="29" spans="1:8" ht="20.25">
      <c r="A29" s="381">
        <v>23</v>
      </c>
      <c r="B29" s="388" t="str">
        <f>IF(Master!B82="","",Master!B82)</f>
        <v>fjDr in</v>
      </c>
      <c r="C29" s="434" t="str">
        <f>IF(Master!C82="","",Master!C82)</f>
        <v>PEON</v>
      </c>
      <c r="D29" s="391" t="str">
        <f>IF(Master!G82="","",Master!G82)</f>
        <v/>
      </c>
      <c r="E29" s="435" t="str">
        <f>IF(Master!D82="","",Master!D82)</f>
        <v/>
      </c>
      <c r="F29" s="179"/>
      <c r="G29" s="179"/>
      <c r="H29" s="179" t="str">
        <f>IF(Master!E82="","",Master!E82)</f>
        <v/>
      </c>
    </row>
    <row r="30" spans="1:8" ht="20.25">
      <c r="A30" s="381">
        <v>24</v>
      </c>
      <c r="B30" s="388" t="str">
        <f>IF(Master!B83="","",Master!B83)</f>
        <v/>
      </c>
      <c r="C30" s="434" t="str">
        <f>IF(Master!C83="","",Master!C83)</f>
        <v/>
      </c>
      <c r="D30" s="391" t="str">
        <f>IF(Master!G83="","",Master!G83)</f>
        <v/>
      </c>
      <c r="E30" s="435" t="str">
        <f>IF(Master!D83="","",Master!D83)</f>
        <v/>
      </c>
      <c r="F30" s="179"/>
      <c r="G30" s="179"/>
      <c r="H30" s="179" t="str">
        <f>IF(Master!E83="","",Master!E83)</f>
        <v/>
      </c>
    </row>
    <row r="31" spans="1:8" ht="20.25">
      <c r="A31" s="381">
        <v>25</v>
      </c>
      <c r="B31" s="388" t="str">
        <f>IF(Master!B84="","",Master!B84)</f>
        <v/>
      </c>
      <c r="C31" s="434" t="str">
        <f>IF(Master!C84="","",Master!C84)</f>
        <v/>
      </c>
      <c r="D31" s="391" t="str">
        <f>IF(Master!G84="","",Master!G84)</f>
        <v/>
      </c>
      <c r="E31" s="435" t="str">
        <f>IF(Master!D84="","",Master!D84)</f>
        <v/>
      </c>
      <c r="F31" s="179"/>
      <c r="G31" s="179"/>
      <c r="H31" s="179" t="str">
        <f>IF(Master!E84="","",Master!E84)</f>
        <v/>
      </c>
    </row>
    <row r="33" spans="4:7">
      <c r="D33" s="584" t="str">
        <f>CONCATENATE("¼ ",Master!$G$3,"½")</f>
        <v>¼ m"kk ikfy;k½</v>
      </c>
      <c r="E33" s="584"/>
      <c r="F33" s="584"/>
      <c r="G33" s="584"/>
    </row>
    <row r="34" spans="4:7" ht="16.5">
      <c r="D34" s="585" t="str">
        <f>Master!$C$2</f>
        <v>iz/kkukpk;Z</v>
      </c>
      <c r="E34" s="585"/>
      <c r="F34" s="585"/>
      <c r="G34" s="585"/>
    </row>
    <row r="35" spans="4:7">
      <c r="D35" s="586" t="str">
        <f>Master!$D$2</f>
        <v xml:space="preserve"> jktdh; ljnkj mPp ek/;fed fo|ky; dksViwryh ¼t;iqj½ </v>
      </c>
      <c r="E35" s="586"/>
      <c r="F35" s="586"/>
      <c r="G35" s="586"/>
    </row>
    <row r="36" spans="4:7">
      <c r="D36" s="586"/>
      <c r="E36" s="586"/>
      <c r="F36" s="586"/>
      <c r="G36" s="586"/>
    </row>
    <row r="37" spans="4:7">
      <c r="D37" s="586"/>
      <c r="E37" s="586"/>
      <c r="F37" s="586"/>
      <c r="G37" s="586"/>
    </row>
  </sheetData>
  <mergeCells count="13">
    <mergeCell ref="D33:G33"/>
    <mergeCell ref="D34:G34"/>
    <mergeCell ref="D35:G37"/>
    <mergeCell ref="A5:A6"/>
    <mergeCell ref="B5:B6"/>
    <mergeCell ref="C5:C6"/>
    <mergeCell ref="D5:D6"/>
    <mergeCell ref="E5:H5"/>
    <mergeCell ref="A2:H2"/>
    <mergeCell ref="A3:B3"/>
    <mergeCell ref="C3:G3"/>
    <mergeCell ref="A1:H1"/>
    <mergeCell ref="A4:H4"/>
  </mergeCells>
  <pageMargins left="0.7" right="0.44" top="0.75" bottom="0.75" header="0.3" footer="0.3"/>
  <pageSetup scale="97" orientation="portrait" r:id="rId1"/>
</worksheet>
</file>

<file path=xl/worksheets/sheet7.xml><?xml version="1.0" encoding="utf-8"?>
<worksheet xmlns="http://schemas.openxmlformats.org/spreadsheetml/2006/main" xmlns:r="http://schemas.openxmlformats.org/officeDocument/2006/relationships">
  <sheetPr>
    <tabColor rgb="FF00B050"/>
    <pageSetUpPr fitToPage="1"/>
  </sheetPr>
  <dimension ref="A1:H40"/>
  <sheetViews>
    <sheetView view="pageBreakPreview" zoomScaleSheetLayoutView="100" workbookViewId="0">
      <selection activeCell="E34" sqref="E34"/>
    </sheetView>
  </sheetViews>
  <sheetFormatPr defaultRowHeight="15"/>
  <cols>
    <col min="1" max="1" width="20.25" style="174" customWidth="1"/>
    <col min="2" max="2" width="15.375" style="174" customWidth="1"/>
    <col min="3" max="3" width="14.125" style="174" customWidth="1"/>
    <col min="4" max="4" width="15.125" style="174" customWidth="1"/>
    <col min="5" max="5" width="15.5" style="174" customWidth="1"/>
    <col min="6" max="6" width="15.875" style="174" customWidth="1"/>
    <col min="7" max="7" width="15.625" style="174" customWidth="1"/>
    <col min="8" max="16384" width="9" style="174"/>
  </cols>
  <sheetData>
    <row r="1" spans="1:8" ht="19.5">
      <c r="G1" s="393" t="s">
        <v>511</v>
      </c>
    </row>
    <row r="2" spans="1:8" ht="20.25">
      <c r="A2" s="570" t="str">
        <f>'page 01'!A3:N3</f>
        <v xml:space="preserve">fo|ky; dk uke &amp;   jktdh; ljnkj mPp ek/;fed fo|ky; dksViwryh ¼t;iqj½ </v>
      </c>
      <c r="B2" s="570"/>
      <c r="C2" s="570"/>
      <c r="D2" s="570"/>
      <c r="E2" s="570"/>
      <c r="F2" s="570"/>
      <c r="G2" s="570"/>
      <c r="H2" s="385"/>
    </row>
    <row r="3" spans="1:8" ht="23.25">
      <c r="A3" s="604" t="str">
        <f>'page 01'!A4:N4</f>
        <v>vkbZ,Q,e,l dksM   30695</v>
      </c>
      <c r="B3" s="604"/>
      <c r="C3" s="604"/>
      <c r="D3" s="604"/>
      <c r="E3" s="604"/>
      <c r="F3" s="604"/>
      <c r="G3" s="604"/>
      <c r="H3" s="441"/>
    </row>
    <row r="4" spans="1:8" ht="20.25">
      <c r="A4" s="607" t="s">
        <v>510</v>
      </c>
      <c r="B4" s="607"/>
      <c r="C4" s="608" t="str">
        <f>Master!E5</f>
        <v>2202-02-109-(02) (STATE FUND)</v>
      </c>
      <c r="D4" s="608"/>
      <c r="E4" s="608"/>
      <c r="F4" s="608"/>
      <c r="G4" s="608"/>
    </row>
    <row r="5" spans="1:8" ht="37.700000000000003" customHeight="1">
      <c r="A5" s="392" t="s">
        <v>39</v>
      </c>
      <c r="B5" s="440" t="s">
        <v>4</v>
      </c>
      <c r="C5" s="440" t="s">
        <v>333</v>
      </c>
      <c r="D5" s="440" t="s">
        <v>334</v>
      </c>
      <c r="E5" s="439" t="s">
        <v>512</v>
      </c>
      <c r="F5" s="439" t="s">
        <v>513</v>
      </c>
      <c r="G5" s="393" t="s">
        <v>514</v>
      </c>
    </row>
    <row r="6" spans="1:8" ht="22.35" customHeight="1">
      <c r="A6" s="394" t="s">
        <v>242</v>
      </c>
      <c r="B6" s="395">
        <f>Master!D11</f>
        <v>8513603</v>
      </c>
      <c r="C6" s="395">
        <f>Master!E11</f>
        <v>7033738</v>
      </c>
      <c r="D6" s="395">
        <f>Master!H11</f>
        <v>9348604</v>
      </c>
      <c r="E6" s="395">
        <f>Master!I11</f>
        <v>3407270</v>
      </c>
      <c r="F6" s="395">
        <f>Master!J11</f>
        <v>6407270</v>
      </c>
      <c r="G6" s="395">
        <f>Master!K11</f>
        <v>10407270</v>
      </c>
    </row>
    <row r="7" spans="1:8" ht="22.35" customHeight="1">
      <c r="A7" s="394" t="s">
        <v>479</v>
      </c>
      <c r="B7" s="395">
        <f>Master!D12</f>
        <v>0</v>
      </c>
      <c r="C7" s="395">
        <f>Master!E12</f>
        <v>0</v>
      </c>
      <c r="D7" s="395">
        <f>Master!H12</f>
        <v>0</v>
      </c>
      <c r="E7" s="395">
        <f>Master!I12</f>
        <v>0</v>
      </c>
      <c r="F7" s="395">
        <f>Master!J12</f>
        <v>0</v>
      </c>
      <c r="G7" s="395">
        <f>Master!K12</f>
        <v>0</v>
      </c>
    </row>
    <row r="8" spans="1:8" ht="22.35" customHeight="1">
      <c r="A8" s="394" t="s">
        <v>480</v>
      </c>
      <c r="B8" s="395">
        <f>Master!D13</f>
        <v>0</v>
      </c>
      <c r="C8" s="395">
        <f>Master!E13</f>
        <v>201175</v>
      </c>
      <c r="D8" s="395">
        <f>Master!H13</f>
        <v>0</v>
      </c>
      <c r="E8" s="395">
        <f>Master!I13</f>
        <v>0</v>
      </c>
      <c r="F8" s="395">
        <f>Master!J13</f>
        <v>0</v>
      </c>
      <c r="G8" s="395">
        <f>Master!K13</f>
        <v>0</v>
      </c>
    </row>
    <row r="9" spans="1:8" ht="22.35" customHeight="1">
      <c r="A9" s="396" t="s">
        <v>481</v>
      </c>
      <c r="B9" s="397">
        <f>Master!D24</f>
        <v>2485</v>
      </c>
      <c r="C9" s="397">
        <f>Master!E24</f>
        <v>2500</v>
      </c>
      <c r="D9" s="397">
        <f>Master!H24</f>
        <v>2500</v>
      </c>
      <c r="E9" s="397">
        <f>Master!I24</f>
        <v>0</v>
      </c>
      <c r="F9" s="397">
        <f>Master!J24</f>
        <v>0</v>
      </c>
      <c r="G9" s="397">
        <f>Master!K24</f>
        <v>0</v>
      </c>
    </row>
    <row r="10" spans="1:8" ht="22.35" customHeight="1">
      <c r="A10" s="417" t="s">
        <v>482</v>
      </c>
      <c r="B10" s="399">
        <f>Master!C41</f>
        <v>0</v>
      </c>
      <c r="C10" s="399">
        <f>Master!D41</f>
        <v>0</v>
      </c>
      <c r="D10" s="399">
        <f>Master!G41</f>
        <v>0</v>
      </c>
      <c r="E10" s="399">
        <f>Master!H41</f>
        <v>0</v>
      </c>
      <c r="F10" s="399">
        <f>Master!I41</f>
        <v>0</v>
      </c>
      <c r="G10" s="399">
        <f>Master!J41</f>
        <v>0</v>
      </c>
    </row>
    <row r="11" spans="1:8" ht="22.35" customHeight="1">
      <c r="A11" s="398" t="s">
        <v>247</v>
      </c>
      <c r="B11" s="399">
        <f>Master!C26</f>
        <v>2000</v>
      </c>
      <c r="C11" s="399">
        <f>Master!D26</f>
        <v>1200</v>
      </c>
      <c r="D11" s="399">
        <f>Master!G26</f>
        <v>2500</v>
      </c>
      <c r="E11" s="399">
        <f>Master!H26</f>
        <v>2500</v>
      </c>
      <c r="F11" s="399">
        <f>Master!I26</f>
        <v>0</v>
      </c>
      <c r="G11" s="399">
        <f>Master!J26</f>
        <v>0</v>
      </c>
    </row>
    <row r="12" spans="1:8" ht="22.35" customHeight="1">
      <c r="A12" s="398" t="s">
        <v>248</v>
      </c>
      <c r="B12" s="399">
        <f>Master!C27</f>
        <v>0</v>
      </c>
      <c r="C12" s="399">
        <f>Master!D27</f>
        <v>0</v>
      </c>
      <c r="D12" s="399">
        <f>Master!G27</f>
        <v>0</v>
      </c>
      <c r="E12" s="399">
        <f>Master!H27</f>
        <v>0</v>
      </c>
      <c r="F12" s="399">
        <f>Master!I27</f>
        <v>0</v>
      </c>
      <c r="G12" s="399">
        <f>Master!J27</f>
        <v>0</v>
      </c>
    </row>
    <row r="13" spans="1:8" ht="22.35" customHeight="1">
      <c r="A13" s="398" t="s">
        <v>483</v>
      </c>
      <c r="B13" s="399">
        <f>Master!C29</f>
        <v>3300</v>
      </c>
      <c r="C13" s="399">
        <f>Master!D29</f>
        <v>3300</v>
      </c>
      <c r="D13" s="399">
        <f>Master!G29</f>
        <v>3300</v>
      </c>
      <c r="E13" s="399">
        <f>Master!H29</f>
        <v>3300</v>
      </c>
      <c r="F13" s="399">
        <f>Master!I29</f>
        <v>0</v>
      </c>
      <c r="G13" s="399">
        <f>Master!J29</f>
        <v>0</v>
      </c>
    </row>
    <row r="14" spans="1:8" ht="22.35" customHeight="1">
      <c r="A14" s="417" t="s">
        <v>246</v>
      </c>
      <c r="B14" s="400">
        <f>Master!C25</f>
        <v>0</v>
      </c>
      <c r="C14" s="400">
        <f>Master!D25</f>
        <v>0</v>
      </c>
      <c r="D14" s="400">
        <f>Master!G25</f>
        <v>0</v>
      </c>
      <c r="E14" s="400">
        <f>Master!H25</f>
        <v>0</v>
      </c>
      <c r="F14" s="400">
        <f>Master!I25</f>
        <v>0</v>
      </c>
      <c r="G14" s="400">
        <f>Master!J25</f>
        <v>0</v>
      </c>
    </row>
    <row r="15" spans="1:8" ht="22.35" customHeight="1">
      <c r="A15" s="401" t="s">
        <v>296</v>
      </c>
      <c r="B15" s="402">
        <f>SUM(B6:B14)</f>
        <v>8521388</v>
      </c>
      <c r="C15" s="402">
        <f t="shared" ref="C15:G15" si="0">SUM(C6:C14)</f>
        <v>7241913</v>
      </c>
      <c r="D15" s="402">
        <f t="shared" si="0"/>
        <v>9356904</v>
      </c>
      <c r="E15" s="402">
        <f t="shared" si="0"/>
        <v>3413070</v>
      </c>
      <c r="F15" s="402">
        <f t="shared" si="0"/>
        <v>6407270</v>
      </c>
      <c r="G15" s="402">
        <f t="shared" si="0"/>
        <v>10407270</v>
      </c>
    </row>
    <row r="16" spans="1:8" ht="22.35" customHeight="1">
      <c r="A16" s="614" t="s">
        <v>515</v>
      </c>
      <c r="B16" s="615"/>
      <c r="C16" s="615"/>
      <c r="D16" s="615"/>
      <c r="E16" s="615"/>
      <c r="F16" s="615"/>
      <c r="G16" s="616"/>
    </row>
    <row r="17" spans="1:7" ht="47.85" customHeight="1">
      <c r="A17" s="403" t="s">
        <v>39</v>
      </c>
      <c r="B17" s="404" t="s">
        <v>485</v>
      </c>
      <c r="C17" s="405">
        <v>44287</v>
      </c>
      <c r="D17" s="405">
        <v>44317</v>
      </c>
      <c r="E17" s="405">
        <v>44348</v>
      </c>
      <c r="F17" s="405">
        <v>44378</v>
      </c>
      <c r="G17" s="405">
        <v>44409</v>
      </c>
    </row>
    <row r="18" spans="1:7" ht="22.35" customHeight="1">
      <c r="A18" s="398" t="s">
        <v>242</v>
      </c>
      <c r="B18" s="406" t="s">
        <v>486</v>
      </c>
      <c r="C18" s="407">
        <v>599194</v>
      </c>
      <c r="D18" s="407">
        <v>652875</v>
      </c>
      <c r="E18" s="407">
        <v>668261</v>
      </c>
      <c r="F18" s="407">
        <v>1188692</v>
      </c>
      <c r="G18" s="407">
        <v>734099</v>
      </c>
    </row>
    <row r="19" spans="1:7" ht="22.35" customHeight="1">
      <c r="A19" s="398" t="s">
        <v>479</v>
      </c>
      <c r="B19" s="408"/>
      <c r="C19" s="406"/>
      <c r="D19" s="406"/>
      <c r="E19" s="406"/>
      <c r="F19" s="399">
        <v>28570</v>
      </c>
      <c r="G19" s="399"/>
    </row>
    <row r="20" spans="1:7" ht="22.35" customHeight="1">
      <c r="A20" s="398" t="s">
        <v>480</v>
      </c>
      <c r="B20" s="408"/>
      <c r="C20" s="406"/>
      <c r="D20" s="406"/>
      <c r="E20" s="406"/>
      <c r="F20" s="399"/>
      <c r="G20" s="399"/>
    </row>
    <row r="21" spans="1:7" ht="22.35" customHeight="1">
      <c r="A21" s="398" t="s">
        <v>481</v>
      </c>
      <c r="B21" s="408"/>
      <c r="C21" s="406"/>
      <c r="D21" s="406"/>
      <c r="E21" s="406"/>
      <c r="F21" s="399">
        <v>2995</v>
      </c>
      <c r="G21" s="399"/>
    </row>
    <row r="22" spans="1:7" ht="22.35" customHeight="1">
      <c r="A22" s="398" t="s">
        <v>482</v>
      </c>
      <c r="B22" s="408"/>
      <c r="C22" s="406"/>
      <c r="D22" s="406"/>
      <c r="E22" s="406"/>
      <c r="F22" s="399"/>
      <c r="G22" s="399"/>
    </row>
    <row r="23" spans="1:7" ht="22.35" customHeight="1">
      <c r="A23" s="398" t="s">
        <v>247</v>
      </c>
      <c r="B23" s="408"/>
      <c r="C23" s="406"/>
      <c r="D23" s="406"/>
      <c r="E23" s="406"/>
      <c r="F23" s="399"/>
      <c r="G23" s="399"/>
    </row>
    <row r="24" spans="1:7" ht="22.35" customHeight="1">
      <c r="A24" s="398" t="s">
        <v>248</v>
      </c>
      <c r="B24" s="408"/>
      <c r="C24" s="406"/>
      <c r="D24" s="406"/>
      <c r="E24" s="406"/>
      <c r="F24" s="399"/>
      <c r="G24" s="399"/>
    </row>
    <row r="25" spans="1:7" ht="22.35" customHeight="1">
      <c r="A25" s="398" t="s">
        <v>483</v>
      </c>
      <c r="B25" s="408"/>
      <c r="C25" s="406"/>
      <c r="D25" s="406"/>
      <c r="E25" s="406"/>
      <c r="F25" s="399">
        <v>1650</v>
      </c>
      <c r="G25" s="399"/>
    </row>
    <row r="26" spans="1:7" ht="22.35" customHeight="1">
      <c r="A26" s="398" t="s">
        <v>484</v>
      </c>
      <c r="B26" s="408"/>
      <c r="C26" s="406"/>
      <c r="D26" s="406"/>
      <c r="E26" s="406"/>
      <c r="F26" s="399"/>
      <c r="G26" s="399"/>
    </row>
    <row r="27" spans="1:7" ht="22.35" customHeight="1">
      <c r="A27" s="409" t="s">
        <v>296</v>
      </c>
      <c r="B27" s="410"/>
      <c r="C27" s="411">
        <f>SUM(C18:C26)</f>
        <v>599194</v>
      </c>
      <c r="D27" s="411">
        <f t="shared" ref="D27:G27" si="1">SUM(D18:D26)</f>
        <v>652875</v>
      </c>
      <c r="E27" s="411">
        <f t="shared" si="1"/>
        <v>668261</v>
      </c>
      <c r="F27" s="411">
        <f t="shared" si="1"/>
        <v>1221907</v>
      </c>
      <c r="G27" s="411">
        <f t="shared" si="1"/>
        <v>734099</v>
      </c>
    </row>
    <row r="28" spans="1:7" ht="20.25" customHeight="1">
      <c r="A28" s="398" t="s">
        <v>39</v>
      </c>
      <c r="B28" s="412"/>
      <c r="C28" s="413" t="s">
        <v>291</v>
      </c>
      <c r="D28" s="414" t="s">
        <v>487</v>
      </c>
      <c r="E28" s="413" t="s">
        <v>41</v>
      </c>
      <c r="F28" s="415"/>
      <c r="G28" s="415"/>
    </row>
    <row r="29" spans="1:7" ht="18.75" customHeight="1">
      <c r="A29" s="617" t="s">
        <v>488</v>
      </c>
      <c r="B29" s="617"/>
      <c r="C29" s="491">
        <v>620</v>
      </c>
      <c r="D29" s="416"/>
      <c r="E29" s="416">
        <f>SUM(C29*D29)</f>
        <v>0</v>
      </c>
      <c r="F29" s="416"/>
      <c r="G29" s="416"/>
    </row>
    <row r="30" spans="1:7" ht="18.75" customHeight="1">
      <c r="A30" s="617" t="s">
        <v>488</v>
      </c>
      <c r="B30" s="618"/>
      <c r="C30" s="491">
        <v>1000</v>
      </c>
      <c r="D30" s="416"/>
      <c r="E30" s="416">
        <f t="shared" ref="E30:E31" si="2">SUM(C30*D30)</f>
        <v>0</v>
      </c>
      <c r="F30" s="416"/>
      <c r="G30" s="416"/>
    </row>
    <row r="31" spans="1:7" ht="18.75" customHeight="1">
      <c r="A31" s="617" t="s">
        <v>488</v>
      </c>
      <c r="B31" s="618"/>
      <c r="C31" s="491">
        <v>0</v>
      </c>
      <c r="D31" s="416"/>
      <c r="E31" s="416">
        <f t="shared" si="2"/>
        <v>0</v>
      </c>
      <c r="F31" s="416"/>
      <c r="G31" s="416"/>
    </row>
    <row r="32" spans="1:7" ht="18.75" customHeight="1">
      <c r="A32" s="613" t="s">
        <v>489</v>
      </c>
      <c r="B32" s="613"/>
      <c r="C32" s="491">
        <v>600</v>
      </c>
      <c r="D32" s="416">
        <v>1</v>
      </c>
      <c r="E32" s="418">
        <f>(C32*12)</f>
        <v>7200</v>
      </c>
      <c r="F32" s="416"/>
      <c r="G32" s="416"/>
    </row>
    <row r="33" spans="1:7" ht="18.75" customHeight="1">
      <c r="A33" s="613" t="s">
        <v>490</v>
      </c>
      <c r="B33" s="613"/>
      <c r="C33" s="491"/>
      <c r="D33" s="416"/>
      <c r="E33" s="418"/>
      <c r="F33" s="416"/>
      <c r="G33" s="416"/>
    </row>
    <row r="34" spans="1:7" ht="18.75" customHeight="1">
      <c r="A34" s="613" t="s">
        <v>491</v>
      </c>
      <c r="B34" s="613"/>
      <c r="C34" s="491">
        <v>150</v>
      </c>
      <c r="D34" s="416">
        <v>1</v>
      </c>
      <c r="E34" s="418">
        <f>(C34*12)</f>
        <v>1800</v>
      </c>
      <c r="F34" s="416"/>
      <c r="G34" s="416"/>
    </row>
    <row r="36" spans="1:7">
      <c r="D36" s="584" t="str">
        <f>CONCATENATE("¼ ",Master!$G$3,"½")</f>
        <v>¼ m"kk ikfy;k½</v>
      </c>
      <c r="E36" s="584"/>
      <c r="F36" s="584"/>
      <c r="G36" s="584"/>
    </row>
    <row r="37" spans="1:7" ht="16.5">
      <c r="D37" s="585" t="str">
        <f>Master!$C$2</f>
        <v>iz/kkukpk;Z</v>
      </c>
      <c r="E37" s="585"/>
      <c r="F37" s="585"/>
      <c r="G37" s="585"/>
    </row>
    <row r="38" spans="1:7" ht="15" customHeight="1">
      <c r="D38" s="586" t="str">
        <f>Master!$D$2</f>
        <v xml:space="preserve"> jktdh; ljnkj mPp ek/;fed fo|ky; dksViwryh ¼t;iqj½ </v>
      </c>
      <c r="E38" s="586"/>
      <c r="F38" s="586"/>
      <c r="G38" s="586"/>
    </row>
    <row r="39" spans="1:7" ht="15" customHeight="1">
      <c r="D39" s="586"/>
      <c r="E39" s="586"/>
      <c r="F39" s="586"/>
      <c r="G39" s="586"/>
    </row>
    <row r="40" spans="1:7">
      <c r="D40" s="586"/>
      <c r="E40" s="586"/>
      <c r="F40" s="586"/>
      <c r="G40" s="586"/>
    </row>
  </sheetData>
  <mergeCells count="12">
    <mergeCell ref="A34:B34"/>
    <mergeCell ref="D36:G36"/>
    <mergeCell ref="D37:G37"/>
    <mergeCell ref="D38:G40"/>
    <mergeCell ref="A2:G2"/>
    <mergeCell ref="A16:G16"/>
    <mergeCell ref="A29:B31"/>
    <mergeCell ref="A32:B32"/>
    <mergeCell ref="A33:B33"/>
    <mergeCell ref="A4:B4"/>
    <mergeCell ref="C4:G4"/>
    <mergeCell ref="A3:G3"/>
  </mergeCells>
  <pageMargins left="0.64" right="0.54" top="0.75" bottom="0.75" header="0.3" footer="0.3"/>
  <pageSetup scale="81"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F17"/>
  <sheetViews>
    <sheetView showGridLines="0" view="pageBreakPreview" zoomScaleSheetLayoutView="100" workbookViewId="0">
      <selection activeCell="I14" sqref="I14"/>
    </sheetView>
  </sheetViews>
  <sheetFormatPr defaultRowHeight="15"/>
  <cols>
    <col min="1" max="1" width="7.5" style="174" customWidth="1"/>
    <col min="2" max="2" width="36.875" style="174" customWidth="1"/>
    <col min="3" max="3" width="18.125" style="174" customWidth="1"/>
    <col min="4" max="4" width="20.75" style="174" customWidth="1"/>
    <col min="5" max="5" width="20.625" style="174" customWidth="1"/>
    <col min="6" max="6" width="27" style="174" customWidth="1"/>
    <col min="7" max="16384" width="9" style="174"/>
  </cols>
  <sheetData>
    <row r="1" spans="1:6" ht="20.25">
      <c r="A1" s="570" t="str">
        <f>'page 01'!A3:N3</f>
        <v xml:space="preserve">fo|ky; dk uke &amp;   jktdh; ljnkj mPp ek/;fed fo|ky; dksViwryh ¼t;iqj½ </v>
      </c>
      <c r="B1" s="570"/>
      <c r="C1" s="570"/>
      <c r="D1" s="570"/>
      <c r="E1" s="570"/>
      <c r="F1" s="570"/>
    </row>
    <row r="2" spans="1:6" ht="23.25">
      <c r="A2" s="604" t="str">
        <f>'page 01'!A4:N4</f>
        <v>vkbZ,Q,e,l dksM   30695</v>
      </c>
      <c r="B2" s="604"/>
      <c r="C2" s="604"/>
      <c r="D2" s="604"/>
      <c r="E2" s="604"/>
      <c r="F2" s="604"/>
    </row>
    <row r="3" spans="1:6" ht="20.25">
      <c r="A3" s="607" t="s">
        <v>510</v>
      </c>
      <c r="B3" s="607"/>
      <c r="C3" s="608" t="str">
        <f>Master!E5</f>
        <v>2202-02-109-(02) (STATE FUND)</v>
      </c>
      <c r="D3" s="608"/>
      <c r="E3" s="608"/>
      <c r="F3" s="608"/>
    </row>
    <row r="4" spans="1:6" ht="18.2" customHeight="1">
      <c r="A4" s="619" t="s">
        <v>492</v>
      </c>
      <c r="B4" s="619"/>
      <c r="C4" s="619"/>
      <c r="D4" s="619"/>
      <c r="E4" s="619"/>
      <c r="F4" s="619"/>
    </row>
    <row r="5" spans="1:6" ht="24" customHeight="1">
      <c r="A5" s="617" t="s">
        <v>493</v>
      </c>
      <c r="B5" s="617"/>
      <c r="C5" s="617"/>
      <c r="D5" s="617"/>
      <c r="E5" s="617"/>
      <c r="F5" s="617"/>
    </row>
    <row r="6" spans="1:6" ht="37.9" customHeight="1">
      <c r="A6" s="419" t="s">
        <v>494</v>
      </c>
      <c r="B6" s="419" t="s">
        <v>495</v>
      </c>
      <c r="C6" s="419" t="s">
        <v>67</v>
      </c>
      <c r="D6" s="403" t="s">
        <v>496</v>
      </c>
      <c r="E6" s="403" t="s">
        <v>497</v>
      </c>
      <c r="F6" s="403" t="s">
        <v>498</v>
      </c>
    </row>
    <row r="7" spans="1:6" ht="27.6" customHeight="1">
      <c r="A7" s="420" t="s">
        <v>499</v>
      </c>
      <c r="B7" s="415"/>
      <c r="C7" s="415"/>
      <c r="D7" s="415"/>
      <c r="E7" s="415"/>
      <c r="F7" s="415"/>
    </row>
    <row r="8" spans="1:6" ht="27.6" customHeight="1">
      <c r="A8" s="415"/>
      <c r="B8" s="421" t="s">
        <v>332</v>
      </c>
      <c r="C8" s="421" t="s">
        <v>332</v>
      </c>
      <c r="D8" s="421" t="s">
        <v>332</v>
      </c>
      <c r="E8" s="421" t="s">
        <v>332</v>
      </c>
      <c r="F8" s="421" t="s">
        <v>332</v>
      </c>
    </row>
    <row r="9" spans="1:6" ht="27.6" customHeight="1">
      <c r="A9" s="415"/>
      <c r="B9" s="415"/>
      <c r="C9" s="415"/>
      <c r="D9" s="415"/>
      <c r="E9" s="415"/>
      <c r="F9" s="415"/>
    </row>
    <row r="10" spans="1:6" ht="27.6" customHeight="1">
      <c r="A10" s="415"/>
      <c r="B10" s="415"/>
      <c r="C10" s="415"/>
      <c r="D10" s="415"/>
      <c r="E10" s="415"/>
      <c r="F10" s="415"/>
    </row>
    <row r="11" spans="1:6" ht="27.6" customHeight="1">
      <c r="A11" s="415"/>
      <c r="B11" s="415"/>
      <c r="C11" s="415"/>
      <c r="D11" s="415"/>
      <c r="E11" s="422" t="s">
        <v>500</v>
      </c>
      <c r="F11" s="415"/>
    </row>
    <row r="13" spans="1:6">
      <c r="D13" s="584" t="str">
        <f>CONCATENATE("¼ ",Master!$G$3,"½")</f>
        <v>¼ m"kk ikfy;k½</v>
      </c>
      <c r="E13" s="584"/>
      <c r="F13" s="584"/>
    </row>
    <row r="14" spans="1:6" ht="16.5">
      <c r="D14" s="585" t="str">
        <f>Master!$C$2</f>
        <v>iz/kkukpk;Z</v>
      </c>
      <c r="E14" s="585"/>
      <c r="F14" s="585"/>
    </row>
    <row r="15" spans="1:6" ht="15" customHeight="1">
      <c r="D15" s="586" t="str">
        <f>Master!$D$2</f>
        <v xml:space="preserve"> jktdh; ljnkj mPp ek/;fed fo|ky; dksViwryh ¼t;iqj½ </v>
      </c>
      <c r="E15" s="586"/>
      <c r="F15" s="586"/>
    </row>
    <row r="16" spans="1:6" ht="15" customHeight="1">
      <c r="D16" s="586"/>
      <c r="E16" s="586"/>
      <c r="F16" s="586"/>
    </row>
    <row r="17" spans="4:6">
      <c r="D17" s="586"/>
      <c r="E17" s="586"/>
      <c r="F17" s="586"/>
    </row>
  </sheetData>
  <mergeCells count="9">
    <mergeCell ref="D14:F14"/>
    <mergeCell ref="D15:F17"/>
    <mergeCell ref="A4:F4"/>
    <mergeCell ref="A5:F5"/>
    <mergeCell ref="A2:F2"/>
    <mergeCell ref="A3:B3"/>
    <mergeCell ref="C3:F3"/>
    <mergeCell ref="A1:F1"/>
    <mergeCell ref="D13:F13"/>
  </mergeCells>
  <pageMargins left="0.7" right="0.5699999999999999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rgb="FF00B050"/>
  </sheetPr>
  <dimension ref="A1:F15"/>
  <sheetViews>
    <sheetView showGridLines="0" view="pageBreakPreview" zoomScaleSheetLayoutView="100" workbookViewId="0">
      <selection activeCell="J13" sqref="J13"/>
    </sheetView>
  </sheetViews>
  <sheetFormatPr defaultRowHeight="15"/>
  <cols>
    <col min="1" max="1" width="6.125" style="174" customWidth="1"/>
    <col min="2" max="2" width="14.5" style="174" customWidth="1"/>
    <col min="3" max="3" width="16.625" style="174" customWidth="1"/>
    <col min="4" max="4" width="12.875" style="174" customWidth="1"/>
    <col min="5" max="6" width="18.375" style="174" customWidth="1"/>
    <col min="7" max="16384" width="9" style="174"/>
  </cols>
  <sheetData>
    <row r="1" spans="1:6" ht="20.25">
      <c r="A1" s="570" t="str">
        <f>'page 01'!A3:N3</f>
        <v xml:space="preserve">fo|ky; dk uke &amp;   jktdh; ljnkj mPp ek/;fed fo|ky; dksViwryh ¼t;iqj½ </v>
      </c>
      <c r="B1" s="570"/>
      <c r="C1" s="570"/>
      <c r="D1" s="570"/>
      <c r="E1" s="570"/>
      <c r="F1" s="570"/>
    </row>
    <row r="2" spans="1:6" ht="23.25">
      <c r="A2" s="604" t="str">
        <f>'page 01'!A4:N4</f>
        <v>vkbZ,Q,e,l dksM   30695</v>
      </c>
      <c r="B2" s="604"/>
      <c r="C2" s="604"/>
      <c r="D2" s="604"/>
      <c r="E2" s="604"/>
      <c r="F2" s="604"/>
    </row>
    <row r="3" spans="1:6" ht="20.25">
      <c r="A3" s="607" t="s">
        <v>510</v>
      </c>
      <c r="B3" s="607"/>
      <c r="C3" s="608" t="str">
        <f>Master!E5</f>
        <v>2202-02-109-(02) (STATE FUND)</v>
      </c>
      <c r="D3" s="608"/>
      <c r="E3" s="608"/>
      <c r="F3" s="608"/>
    </row>
    <row r="4" spans="1:6" ht="18.75">
      <c r="A4" s="620" t="s">
        <v>654</v>
      </c>
      <c r="B4" s="620"/>
      <c r="C4" s="620"/>
      <c r="D4" s="620"/>
      <c r="E4" s="620"/>
      <c r="F4" s="620"/>
    </row>
    <row r="5" spans="1:6" ht="30.75" customHeight="1">
      <c r="A5" s="621" t="s">
        <v>517</v>
      </c>
      <c r="B5" s="621"/>
      <c r="C5" s="621"/>
      <c r="D5" s="621"/>
      <c r="E5" s="621"/>
      <c r="F5" s="621"/>
    </row>
    <row r="6" spans="1:6" ht="37.5">
      <c r="A6" s="387" t="s">
        <v>7</v>
      </c>
      <c r="B6" s="387" t="s">
        <v>501</v>
      </c>
      <c r="C6" s="387" t="s">
        <v>502</v>
      </c>
      <c r="D6" s="387" t="s">
        <v>503</v>
      </c>
      <c r="E6" s="387" t="s">
        <v>504</v>
      </c>
      <c r="F6" s="387" t="s">
        <v>505</v>
      </c>
    </row>
    <row r="7" spans="1:6" ht="18.75">
      <c r="A7" s="423"/>
      <c r="B7" s="423" t="s">
        <v>506</v>
      </c>
      <c r="C7" s="423" t="s">
        <v>506</v>
      </c>
      <c r="D7" s="423" t="s">
        <v>506</v>
      </c>
      <c r="E7" s="423" t="s">
        <v>506</v>
      </c>
      <c r="F7" s="423" t="s">
        <v>506</v>
      </c>
    </row>
    <row r="8" spans="1:6" ht="18.75">
      <c r="A8" s="423"/>
      <c r="B8" s="423"/>
      <c r="C8" s="423"/>
      <c r="D8" s="423"/>
      <c r="E8" s="423"/>
      <c r="F8" s="423"/>
    </row>
    <row r="11" spans="1:6">
      <c r="D11" s="584" t="str">
        <f>CONCATENATE("¼ ",Master!$G$3,"½")</f>
        <v>¼ m"kk ikfy;k½</v>
      </c>
      <c r="E11" s="584"/>
      <c r="F11" s="584"/>
    </row>
    <row r="12" spans="1:6" ht="16.5">
      <c r="D12" s="585" t="str">
        <f>Master!$C$2</f>
        <v>iz/kkukpk;Z</v>
      </c>
      <c r="E12" s="585"/>
      <c r="F12" s="585"/>
    </row>
    <row r="13" spans="1:6" ht="15" customHeight="1">
      <c r="D13" s="586" t="str">
        <f>Master!$D$2</f>
        <v xml:space="preserve"> jktdh; ljnkj mPp ek/;fed fo|ky; dksViwryh ¼t;iqj½ </v>
      </c>
      <c r="E13" s="586"/>
      <c r="F13" s="586"/>
    </row>
    <row r="14" spans="1:6" ht="15" customHeight="1">
      <c r="D14" s="586"/>
      <c r="E14" s="586"/>
      <c r="F14" s="586"/>
    </row>
    <row r="15" spans="1:6">
      <c r="D15" s="586"/>
      <c r="E15" s="586"/>
      <c r="F15" s="586"/>
    </row>
  </sheetData>
  <mergeCells count="9">
    <mergeCell ref="D13:F15"/>
    <mergeCell ref="A4:F4"/>
    <mergeCell ref="A3:B3"/>
    <mergeCell ref="C3:F3"/>
    <mergeCell ref="A1:F1"/>
    <mergeCell ref="A2:F2"/>
    <mergeCell ref="A5:F5"/>
    <mergeCell ref="D11:F11"/>
    <mergeCell ref="D12:F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vt:i4>
      </vt:variant>
    </vt:vector>
  </HeadingPairs>
  <TitlesOfParts>
    <vt:vector size="29" baseType="lpstr">
      <vt:lpstr>instraction</vt:lpstr>
      <vt:lpstr>Master</vt:lpstr>
      <vt:lpstr>page 01</vt:lpstr>
      <vt:lpstr>Format 1A</vt:lpstr>
      <vt:lpstr>page 02</vt:lpstr>
      <vt:lpstr>page 03</vt:lpstr>
      <vt:lpstr>page 04</vt:lpstr>
      <vt:lpstr>page 05</vt:lpstr>
      <vt:lpstr>page 06</vt:lpstr>
      <vt:lpstr>page 07</vt:lpstr>
      <vt:lpstr>Formet 8</vt:lpstr>
      <vt:lpstr>Formet 9</vt:lpstr>
      <vt:lpstr>Formet 10</vt:lpstr>
      <vt:lpstr>Formet 11</vt:lpstr>
      <vt:lpstr>Formet 12</vt:lpstr>
      <vt:lpstr>Formet 13</vt:lpstr>
      <vt:lpstr>Formet 14</vt:lpstr>
      <vt:lpstr>Formet 15</vt:lpstr>
      <vt:lpstr>Formet 16</vt:lpstr>
      <vt:lpstr>Formet 17</vt:lpstr>
      <vt:lpstr>Income</vt:lpstr>
      <vt:lpstr>Vardi</vt:lpstr>
      <vt:lpstr>forwarding letter</vt:lpstr>
      <vt:lpstr>'Format 1A'!Print_Area</vt:lpstr>
      <vt:lpstr>'Formet 10'!Print_Area</vt:lpstr>
      <vt:lpstr>'Formet 8'!Print_Area</vt:lpstr>
      <vt:lpstr>'Formet 9'!Print_Area</vt:lpstr>
      <vt:lpstr>'forwarding letter'!Print_Area</vt:lpstr>
      <vt:lpstr>Vardi!Print_Area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2021-09-02T17:22:18Z</dcterms:modified>
</cp:coreProperties>
</file>