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0055" windowHeight="7935"/>
  </bookViews>
  <sheets>
    <sheet name="Master" sheetId="20" r:id="rId1"/>
    <sheet name="Arrear" sheetId="2" r:id="rId2"/>
    <sheet name="Unlock" sheetId="21" r:id="rId3"/>
    <sheet name="Surrender Arrear" sheetId="22" r:id="rId4"/>
  </sheets>
  <definedNames>
    <definedName name="_xlnm.Print_Area" localSheetId="1">Arrear!$A$1:$S$27</definedName>
    <definedName name="_xlnm.Print_Area" localSheetId="3">'Surrender Arrear'!$A$1:$S$18</definedName>
    <definedName name="_xlnm.Print_Area" localSheetId="2">Unlock!$A$1:$S$27</definedName>
  </definedNames>
  <calcPr calcId="124519"/>
</workbook>
</file>

<file path=xl/calcChain.xml><?xml version="1.0" encoding="utf-8"?>
<calcChain xmlns="http://schemas.openxmlformats.org/spreadsheetml/2006/main">
  <c r="O8" i="22"/>
  <c r="G8"/>
  <c r="C8"/>
  <c r="D8" s="1"/>
  <c r="P3" l="1"/>
  <c r="J3"/>
  <c r="X2"/>
  <c r="A2"/>
  <c r="AA1"/>
  <c r="X1"/>
  <c r="O6" s="1"/>
  <c r="W1"/>
  <c r="G8" i="21"/>
  <c r="C8"/>
  <c r="B8"/>
  <c r="P3"/>
  <c r="J3"/>
  <c r="X2"/>
  <c r="A2"/>
  <c r="AA1"/>
  <c r="X1"/>
  <c r="C15" s="1"/>
  <c r="W1"/>
  <c r="G8" i="2"/>
  <c r="H8" s="1"/>
  <c r="B8"/>
  <c r="C8"/>
  <c r="P3"/>
  <c r="J3"/>
  <c r="X2"/>
  <c r="AA1"/>
  <c r="X1"/>
  <c r="C15" s="1"/>
  <c r="W1"/>
  <c r="C13" s="1"/>
  <c r="O13" s="1"/>
  <c r="G16" i="22" l="1"/>
  <c r="G25" i="21"/>
  <c r="C9"/>
  <c r="G13"/>
  <c r="H13" s="1"/>
  <c r="B9"/>
  <c r="C13"/>
  <c r="Q13" s="1"/>
  <c r="D8" i="2"/>
  <c r="B10" i="21"/>
  <c r="B13"/>
  <c r="B11"/>
  <c r="B12"/>
  <c r="H8" i="22"/>
  <c r="H9" s="1"/>
  <c r="C9"/>
  <c r="G9"/>
  <c r="C10"/>
  <c r="K8"/>
  <c r="F8"/>
  <c r="O6" i="21"/>
  <c r="E8"/>
  <c r="I8"/>
  <c r="D8"/>
  <c r="H8"/>
  <c r="K8"/>
  <c r="Q13" i="2"/>
  <c r="G25"/>
  <c r="O6"/>
  <c r="B11"/>
  <c r="B13"/>
  <c r="B10"/>
  <c r="B9"/>
  <c r="B12"/>
  <c r="G13"/>
  <c r="H13" s="1"/>
  <c r="D13"/>
  <c r="E13"/>
  <c r="E8"/>
  <c r="I8"/>
  <c r="C9"/>
  <c r="E9" i="21" l="1"/>
  <c r="F13"/>
  <c r="N13" s="1"/>
  <c r="R13" s="1"/>
  <c r="K13"/>
  <c r="E13"/>
  <c r="M13" s="1"/>
  <c r="D13"/>
  <c r="L13" s="1"/>
  <c r="D9"/>
  <c r="F9" s="1"/>
  <c r="I13"/>
  <c r="C10"/>
  <c r="J13"/>
  <c r="O13"/>
  <c r="G9"/>
  <c r="J8" i="22"/>
  <c r="J9" s="1"/>
  <c r="K9"/>
  <c r="I9"/>
  <c r="M8"/>
  <c r="M9" s="1"/>
  <c r="E9"/>
  <c r="D9"/>
  <c r="L8"/>
  <c r="L9" s="1"/>
  <c r="L8" i="21"/>
  <c r="J8"/>
  <c r="M8"/>
  <c r="P13"/>
  <c r="F8"/>
  <c r="C10" i="2"/>
  <c r="C11" i="21" s="1"/>
  <c r="E11" s="1"/>
  <c r="I13" i="2"/>
  <c r="D9"/>
  <c r="E9"/>
  <c r="G9"/>
  <c r="D11" i="21" l="1"/>
  <c r="F11"/>
  <c r="O11"/>
  <c r="D10" i="2"/>
  <c r="G10" i="21"/>
  <c r="K10" s="1"/>
  <c r="H9"/>
  <c r="I9"/>
  <c r="K9"/>
  <c r="D10"/>
  <c r="E10"/>
  <c r="E10" i="2"/>
  <c r="N8" i="22"/>
  <c r="N9" s="1"/>
  <c r="F9"/>
  <c r="N8" i="21"/>
  <c r="G10" i="2"/>
  <c r="H10" s="1"/>
  <c r="C11"/>
  <c r="H9"/>
  <c r="I9"/>
  <c r="A2"/>
  <c r="O11" l="1"/>
  <c r="C12" i="21"/>
  <c r="G11"/>
  <c r="J9"/>
  <c r="N9" s="1"/>
  <c r="P9" s="1"/>
  <c r="P8" i="22"/>
  <c r="L9" i="21"/>
  <c r="I10" i="2"/>
  <c r="M9" i="21"/>
  <c r="F10"/>
  <c r="I10"/>
  <c r="M10" s="1"/>
  <c r="H10"/>
  <c r="P8"/>
  <c r="O8" s="1"/>
  <c r="G11" i="2"/>
  <c r="C12"/>
  <c r="G12" i="21" s="1"/>
  <c r="E11" i="2"/>
  <c r="D11"/>
  <c r="K8"/>
  <c r="G14" i="21" l="1"/>
  <c r="E20" s="1"/>
  <c r="I12"/>
  <c r="H12"/>
  <c r="J12" s="1"/>
  <c r="D12"/>
  <c r="E12"/>
  <c r="K12"/>
  <c r="O12"/>
  <c r="F12"/>
  <c r="F14" s="1"/>
  <c r="C14"/>
  <c r="B20" s="1"/>
  <c r="H20" s="1"/>
  <c r="I11"/>
  <c r="M11" s="1"/>
  <c r="H11"/>
  <c r="L11" s="1"/>
  <c r="K11"/>
  <c r="O9"/>
  <c r="Q9" s="1"/>
  <c r="R9" s="1"/>
  <c r="P9" i="22"/>
  <c r="J10" i="21"/>
  <c r="H14"/>
  <c r="F20" s="1"/>
  <c r="C14" i="2"/>
  <c r="B20" s="1"/>
  <c r="O12"/>
  <c r="L10" i="21"/>
  <c r="O9" i="22"/>
  <c r="Q8"/>
  <c r="G12" i="2"/>
  <c r="E12"/>
  <c r="E14" s="1"/>
  <c r="D20" s="1"/>
  <c r="D12"/>
  <c r="D14" s="1"/>
  <c r="C20" s="1"/>
  <c r="H11"/>
  <c r="I11"/>
  <c r="L8"/>
  <c r="M8"/>
  <c r="J8"/>
  <c r="F8"/>
  <c r="J11" i="21" l="1"/>
  <c r="N11" s="1"/>
  <c r="I14"/>
  <c r="G20" s="1"/>
  <c r="L12"/>
  <c r="L14" s="1"/>
  <c r="D14"/>
  <c r="C20" s="1"/>
  <c r="I20" s="1"/>
  <c r="N12"/>
  <c r="P11"/>
  <c r="Q11" s="1"/>
  <c r="R11" s="1"/>
  <c r="M12"/>
  <c r="M14" s="1"/>
  <c r="E14"/>
  <c r="D20" s="1"/>
  <c r="K14"/>
  <c r="J14"/>
  <c r="N10"/>
  <c r="Q9" i="22"/>
  <c r="R8"/>
  <c r="R9" s="1"/>
  <c r="Q8" i="21"/>
  <c r="H12" i="2"/>
  <c r="H14" s="1"/>
  <c r="F20" s="1"/>
  <c r="I20" s="1"/>
  <c r="I12"/>
  <c r="I14" s="1"/>
  <c r="G20" s="1"/>
  <c r="J20" s="1"/>
  <c r="G14"/>
  <c r="E20" s="1"/>
  <c r="H20" s="1"/>
  <c r="K9"/>
  <c r="N8"/>
  <c r="F9"/>
  <c r="P12" i="21" l="1"/>
  <c r="Q12" s="1"/>
  <c r="R12" s="1"/>
  <c r="J20"/>
  <c r="P10"/>
  <c r="O10" s="1"/>
  <c r="N14"/>
  <c r="R8"/>
  <c r="P8" i="2"/>
  <c r="O8" s="1"/>
  <c r="K10"/>
  <c r="L9"/>
  <c r="M9"/>
  <c r="J9"/>
  <c r="M10"/>
  <c r="L10"/>
  <c r="F10"/>
  <c r="O14" i="21" l="1"/>
  <c r="K20" s="1"/>
  <c r="Q10"/>
  <c r="P14"/>
  <c r="N9" i="2"/>
  <c r="J10"/>
  <c r="N10" s="1"/>
  <c r="K11"/>
  <c r="M11"/>
  <c r="F11"/>
  <c r="L11"/>
  <c r="R10" i="21" l="1"/>
  <c r="R14" s="1"/>
  <c r="M20" s="1"/>
  <c r="Q14"/>
  <c r="Q8" i="2"/>
  <c r="P10"/>
  <c r="O10" s="1"/>
  <c r="P9"/>
  <c r="O9" s="1"/>
  <c r="J11"/>
  <c r="N11" s="1"/>
  <c r="K12"/>
  <c r="M12"/>
  <c r="J12"/>
  <c r="F12"/>
  <c r="L12"/>
  <c r="O14" l="1"/>
  <c r="Q9"/>
  <c r="R9" s="1"/>
  <c r="R8"/>
  <c r="P11"/>
  <c r="Q11" s="1"/>
  <c r="R11" s="1"/>
  <c r="K13"/>
  <c r="K14" s="1"/>
  <c r="F13"/>
  <c r="F14" s="1"/>
  <c r="N12"/>
  <c r="Q10" l="1"/>
  <c r="R10" s="1"/>
  <c r="K20"/>
  <c r="J15"/>
  <c r="P12"/>
  <c r="M13"/>
  <c r="M14" s="1"/>
  <c r="L13"/>
  <c r="L14" s="1"/>
  <c r="J13"/>
  <c r="J14" s="1"/>
  <c r="Q12" l="1"/>
  <c r="N13"/>
  <c r="Q14" l="1"/>
  <c r="R12"/>
  <c r="R13"/>
  <c r="N14"/>
  <c r="P13"/>
  <c r="P14" s="1"/>
  <c r="R14" l="1"/>
  <c r="J16" s="1"/>
  <c r="M20" l="1"/>
</calcChain>
</file>

<file path=xl/sharedStrings.xml><?xml version="1.0" encoding="utf-8"?>
<sst xmlns="http://schemas.openxmlformats.org/spreadsheetml/2006/main" count="219" uniqueCount="89">
  <si>
    <t>Serial No.</t>
  </si>
  <si>
    <t>Dearness
Allowance</t>
  </si>
  <si>
    <t>H.R.A.</t>
  </si>
  <si>
    <t>Month
&amp; 
Year</t>
  </si>
  <si>
    <t>Basic
 Pay</t>
  </si>
  <si>
    <t>Pay Due</t>
  </si>
  <si>
    <t>Pay Drawn</t>
  </si>
  <si>
    <t>Pay Difference</t>
  </si>
  <si>
    <t>NPS</t>
  </si>
  <si>
    <t>Deducation</t>
  </si>
  <si>
    <t>TOTAL</t>
  </si>
  <si>
    <t>Name of Employee :-</t>
  </si>
  <si>
    <t>OFFICE NAME :-</t>
  </si>
  <si>
    <t>S.R. NO.</t>
  </si>
  <si>
    <t>EMPLOYEE NAME</t>
  </si>
  <si>
    <t>POST</t>
  </si>
  <si>
    <t>How Many Months make Arrear</t>
  </si>
  <si>
    <t>7th Pay Basic</t>
  </si>
  <si>
    <t>EMPLOYEE DETAIL</t>
  </si>
  <si>
    <t>GPF</t>
  </si>
  <si>
    <t>S.R.</t>
  </si>
  <si>
    <t>Date :</t>
  </si>
  <si>
    <t>For Copying And Necessary Action</t>
  </si>
  <si>
    <t>Treasury Officer / Deputy treasury  Officer</t>
  </si>
  <si>
    <t>Related Employee Sh./Smt./Mis.</t>
  </si>
  <si>
    <t>File Register</t>
  </si>
  <si>
    <t>Old  7th Pay DA % :-</t>
  </si>
  <si>
    <t>Old  7th Pay HRA % :-</t>
  </si>
  <si>
    <t>New  7th Pay DA % :-</t>
  </si>
  <si>
    <t>New  7th Pay HRA % :-</t>
  </si>
  <si>
    <t xml:space="preserve">Basic
</t>
  </si>
  <si>
    <t>INCOME TAX</t>
  </si>
  <si>
    <t xml:space="preserve">POST:- </t>
  </si>
  <si>
    <t>HEERA LAL JAT</t>
  </si>
  <si>
    <t>Sr. Teacher</t>
  </si>
  <si>
    <t>MISHRI LAL</t>
  </si>
  <si>
    <t>KALYAN SINGH</t>
  </si>
  <si>
    <t>MANGILAL RANGI</t>
  </si>
  <si>
    <t>MAHENDRA PATEL</t>
  </si>
  <si>
    <t>BHALA RAM MOBARSA</t>
  </si>
  <si>
    <t>AJAY KUMAR</t>
  </si>
  <si>
    <t>PRINCIPAL</t>
  </si>
  <si>
    <t>LECTURER</t>
  </si>
  <si>
    <t>TEACHER L-1</t>
  </si>
  <si>
    <t>P.T.I. IIIrd</t>
  </si>
  <si>
    <t xml:space="preserve">PEON </t>
  </si>
  <si>
    <t>TEACHER L-2</t>
  </si>
  <si>
    <t>MANDIP SINGH BHULLAR</t>
  </si>
  <si>
    <t>ARJUN SINGH</t>
  </si>
  <si>
    <t>SURESH KUMAR ADARA</t>
  </si>
  <si>
    <t>PEERARAM</t>
  </si>
  <si>
    <t>Treasury
Bill@
Voucher 
No.&amp;
Date</t>
  </si>
  <si>
    <t>Income   Tax  /  TDS</t>
  </si>
  <si>
    <t>BHAGWAN SINGH</t>
  </si>
  <si>
    <t>SOHAN LAL</t>
  </si>
  <si>
    <t>SITARAM</t>
  </si>
  <si>
    <t>SEAL AND SIGN OF DDO</t>
  </si>
  <si>
    <t>YES</t>
  </si>
  <si>
    <t>NO</t>
  </si>
  <si>
    <t>LALIT KUMAR</t>
  </si>
  <si>
    <t>GPF-2004</t>
  </si>
  <si>
    <r>
      <t xml:space="preserve">Surrender Arrear  </t>
    </r>
    <r>
      <rPr>
        <b/>
        <sz val="12"/>
        <color rgb="FF0000CC"/>
        <rFont val="Calibri"/>
        <family val="2"/>
        <scheme val="minor"/>
      </rPr>
      <t>YES / NO</t>
    </r>
  </si>
  <si>
    <t xml:space="preserve">DA (34%) Drawn Statement  </t>
  </si>
  <si>
    <r>
      <t xml:space="preserve">Total 
Col.
</t>
    </r>
    <r>
      <rPr>
        <b/>
        <i/>
        <sz val="9"/>
        <color theme="1"/>
        <rFont val="Cambria"/>
        <family val="1"/>
        <scheme val="major"/>
      </rPr>
      <t>3 to 5</t>
    </r>
  </si>
  <si>
    <r>
      <t xml:space="preserve">Total 
Col.
</t>
    </r>
    <r>
      <rPr>
        <b/>
        <i/>
        <sz val="9"/>
        <color theme="1"/>
        <rFont val="Cambria"/>
        <family val="1"/>
        <scheme val="major"/>
      </rPr>
      <t>7 to 9</t>
    </r>
  </si>
  <si>
    <r>
      <t xml:space="preserve">Total 
Col.
</t>
    </r>
    <r>
      <rPr>
        <b/>
        <i/>
        <sz val="9"/>
        <color theme="1"/>
        <rFont val="Cambria"/>
        <family val="1"/>
        <scheme val="major"/>
      </rPr>
      <t>11 to 13</t>
    </r>
  </si>
  <si>
    <t>Sr. No. :-</t>
  </si>
  <si>
    <t>DA</t>
  </si>
  <si>
    <t>HRA</t>
  </si>
  <si>
    <t>BASIC</t>
  </si>
  <si>
    <r>
      <t xml:space="preserve">Total 
of 
Dedu
ction 
</t>
    </r>
    <r>
      <rPr>
        <sz val="11"/>
        <color theme="1"/>
        <rFont val="Calibri"/>
        <family val="2"/>
        <scheme val="minor"/>
      </rPr>
      <t/>
    </r>
  </si>
  <si>
    <r>
      <t xml:space="preserve">To be 
paid
in Cash
</t>
    </r>
    <r>
      <rPr>
        <b/>
        <i/>
        <sz val="9"/>
        <color theme="1"/>
        <rFont val="Cambria"/>
        <family val="1"/>
        <scheme val="major"/>
      </rPr>
      <t>Col. 14 
form 18</t>
    </r>
  </si>
  <si>
    <t>To be Paid Cash</t>
  </si>
  <si>
    <t>To bo Paid In GPF / GPF-2004</t>
  </si>
  <si>
    <t>Mahatma Gandhi Government School (English Medium) BAR , Pali</t>
  </si>
  <si>
    <t>Amount in Words , To be Paid In Cash  :-</t>
  </si>
  <si>
    <t>Surrender Arrear</t>
  </si>
  <si>
    <t>Sr.No.</t>
  </si>
  <si>
    <t>Total 
Col.
11 to 13</t>
  </si>
  <si>
    <t>To be 
paid
in Cash
Col. 14 
form 18</t>
  </si>
  <si>
    <t>GPF / GPF-2004</t>
  </si>
  <si>
    <t>Programmed By :-</t>
  </si>
  <si>
    <t>Sr. Teacher at MGGS BAR (PALI)</t>
  </si>
  <si>
    <t>V./P. -  CHANDAWAL NAGAR , SOJAT (PALI)</t>
  </si>
  <si>
    <t xml:space="preserve"> Whats App No. 09001884272</t>
  </si>
  <si>
    <t>heeralaljatchandawal@gmail.com</t>
  </si>
  <si>
    <t>https://youtu.be/7Oi03pUF5Ww</t>
  </si>
  <si>
    <t xml:space="preserve">Video Link </t>
  </si>
  <si>
    <t xml:space="preserve">परम पूज्य गुरुदेव वासुदेवजी महाराज </t>
  </si>
</sst>
</file>

<file path=xl/styles.xml><?xml version="1.0" encoding="utf-8"?>
<styleSheet xmlns="http://schemas.openxmlformats.org/spreadsheetml/2006/main">
  <numFmts count="1">
    <numFmt numFmtId="164" formatCode="[$-409]mmm/yy;@"/>
  </numFmts>
  <fonts count="60">
    <font>
      <sz val="11"/>
      <color theme="1"/>
      <name val="Calibri"/>
      <family val="2"/>
      <scheme val="minor"/>
    </font>
    <font>
      <sz val="14"/>
      <color theme="1"/>
      <name val="Times New Roman"/>
      <family val="1"/>
    </font>
    <font>
      <sz val="8"/>
      <color theme="1"/>
      <name val="Times New Roman"/>
      <family val="1"/>
    </font>
    <font>
      <sz val="11"/>
      <color theme="1"/>
      <name val="Times New Roman"/>
      <family val="1"/>
    </font>
    <font>
      <sz val="14"/>
      <color theme="1"/>
      <name val="DevLys 010"/>
    </font>
    <font>
      <sz val="12"/>
      <color theme="1"/>
      <name val="Calibri"/>
      <family val="2"/>
      <scheme val="minor"/>
    </font>
    <font>
      <sz val="14"/>
      <color theme="1"/>
      <name val="Calibri"/>
      <family val="2"/>
      <scheme val="minor"/>
    </font>
    <font>
      <b/>
      <sz val="10"/>
      <color theme="1"/>
      <name val="Times New Roman"/>
      <family val="1"/>
    </font>
    <font>
      <b/>
      <sz val="14"/>
      <color theme="1"/>
      <name val="Kruti Dev 010"/>
    </font>
    <font>
      <b/>
      <sz val="8"/>
      <color theme="1"/>
      <name val="Times New Roman"/>
      <family val="1"/>
    </font>
    <font>
      <b/>
      <sz val="12"/>
      <color rgb="FF002060"/>
      <name val="Calibri"/>
      <family val="2"/>
      <scheme val="minor"/>
    </font>
    <font>
      <b/>
      <sz val="12"/>
      <color rgb="FF002060"/>
      <name val="Times New Roman"/>
      <family val="1"/>
    </font>
    <font>
      <b/>
      <sz val="11"/>
      <color theme="1"/>
      <name val="Calibri"/>
      <family val="2"/>
      <scheme val="minor"/>
    </font>
    <font>
      <b/>
      <sz val="14"/>
      <color rgb="FF002060"/>
      <name val="Calibri"/>
      <family val="2"/>
      <scheme val="minor"/>
    </font>
    <font>
      <b/>
      <sz val="12"/>
      <color theme="1"/>
      <name val="Calibri"/>
      <family val="2"/>
      <scheme val="minor"/>
    </font>
    <font>
      <b/>
      <sz val="9"/>
      <color theme="1"/>
      <name val="Times New Roman"/>
      <family val="1"/>
    </font>
    <font>
      <b/>
      <i/>
      <sz val="12"/>
      <color theme="1"/>
      <name val="Calibri"/>
      <family val="2"/>
      <scheme val="minor"/>
    </font>
    <font>
      <b/>
      <i/>
      <sz val="12"/>
      <color theme="1"/>
      <name val="Cambria"/>
      <family val="1"/>
      <scheme val="major"/>
    </font>
    <font>
      <b/>
      <i/>
      <sz val="14"/>
      <color theme="1"/>
      <name val="Cambria"/>
      <family val="1"/>
      <scheme val="major"/>
    </font>
    <font>
      <b/>
      <i/>
      <sz val="11"/>
      <color theme="1"/>
      <name val="Cambria"/>
      <family val="1"/>
      <scheme val="major"/>
    </font>
    <font>
      <b/>
      <i/>
      <u/>
      <sz val="14"/>
      <color theme="1"/>
      <name val="Calibri"/>
      <family val="2"/>
      <scheme val="minor"/>
    </font>
    <font>
      <b/>
      <sz val="11"/>
      <color theme="1"/>
      <name val="Cambria"/>
      <family val="1"/>
      <scheme val="major"/>
    </font>
    <font>
      <b/>
      <i/>
      <sz val="10"/>
      <color theme="1"/>
      <name val="Cambria"/>
      <family val="1"/>
      <scheme val="major"/>
    </font>
    <font>
      <b/>
      <i/>
      <sz val="9"/>
      <color theme="1"/>
      <name val="Cambria"/>
      <family val="1"/>
      <scheme val="major"/>
    </font>
    <font>
      <b/>
      <i/>
      <sz val="11"/>
      <color theme="1"/>
      <name val="Calibri"/>
      <family val="2"/>
      <scheme val="minor"/>
    </font>
    <font>
      <b/>
      <i/>
      <sz val="12"/>
      <name val="Calibri"/>
      <family val="2"/>
      <scheme val="minor"/>
    </font>
    <font>
      <b/>
      <i/>
      <sz val="13"/>
      <color theme="1"/>
      <name val="Calibri"/>
      <family val="2"/>
      <scheme val="minor"/>
    </font>
    <font>
      <i/>
      <sz val="14"/>
      <color theme="1"/>
      <name val="Calibri"/>
      <family val="2"/>
      <scheme val="minor"/>
    </font>
    <font>
      <i/>
      <sz val="14"/>
      <color theme="1"/>
      <name val="Kruti Dev 010"/>
    </font>
    <font>
      <i/>
      <sz val="11"/>
      <color theme="1"/>
      <name val="Calibri"/>
      <family val="2"/>
      <scheme val="minor"/>
    </font>
    <font>
      <i/>
      <sz val="12"/>
      <color theme="1"/>
      <name val="Calibri"/>
      <family val="2"/>
      <scheme val="minor"/>
    </font>
    <font>
      <i/>
      <sz val="14"/>
      <color theme="1"/>
      <name val="DevLys 010"/>
    </font>
    <font>
      <i/>
      <sz val="13"/>
      <color theme="1"/>
      <name val="Calibri"/>
      <family val="2"/>
      <scheme val="minor"/>
    </font>
    <font>
      <i/>
      <sz val="12"/>
      <color theme="1"/>
      <name val="DevLys 010"/>
    </font>
    <font>
      <b/>
      <i/>
      <sz val="16"/>
      <color rgb="FF002060"/>
      <name val="Calibri"/>
      <family val="2"/>
      <scheme val="minor"/>
    </font>
    <font>
      <b/>
      <sz val="10"/>
      <color theme="1"/>
      <name val="Calibri"/>
      <family val="2"/>
      <scheme val="minor"/>
    </font>
    <font>
      <b/>
      <sz val="10"/>
      <color rgb="FFFF0000"/>
      <name val="Calibri"/>
      <family val="2"/>
      <scheme val="minor"/>
    </font>
    <font>
      <b/>
      <i/>
      <sz val="10"/>
      <color theme="1"/>
      <name val="Calibri"/>
      <family val="2"/>
      <scheme val="minor"/>
    </font>
    <font>
      <b/>
      <sz val="14"/>
      <color rgb="FF002060"/>
      <name val="Cambria"/>
      <family val="1"/>
      <scheme val="major"/>
    </font>
    <font>
      <b/>
      <u val="double"/>
      <sz val="14"/>
      <color rgb="FFCC00CC"/>
      <name val="Cambria"/>
      <family val="1"/>
      <scheme val="major"/>
    </font>
    <font>
      <b/>
      <sz val="12"/>
      <color rgb="FF0000CC"/>
      <name val="Calibri"/>
      <family val="2"/>
      <scheme val="minor"/>
    </font>
    <font>
      <b/>
      <sz val="14"/>
      <color rgb="FF0000CC"/>
      <name val="Calibri"/>
      <family val="2"/>
      <scheme val="minor"/>
    </font>
    <font>
      <b/>
      <sz val="11"/>
      <color theme="1"/>
      <name val="Times New Roman"/>
      <family val="1"/>
    </font>
    <font>
      <b/>
      <sz val="9"/>
      <color theme="1"/>
      <name val="Cambria"/>
      <family val="1"/>
      <scheme val="major"/>
    </font>
    <font>
      <b/>
      <i/>
      <sz val="11"/>
      <name val="Calibri"/>
      <family val="2"/>
      <scheme val="minor"/>
    </font>
    <font>
      <b/>
      <sz val="11"/>
      <color rgb="FFFF0000"/>
      <name val="Calibri"/>
      <family val="2"/>
      <scheme val="minor"/>
    </font>
    <font>
      <b/>
      <sz val="12"/>
      <color rgb="FFFF0000"/>
      <name val="Calibri"/>
      <family val="2"/>
      <scheme val="minor"/>
    </font>
    <font>
      <b/>
      <sz val="10"/>
      <color rgb="FF0000CC"/>
      <name val="Calibri"/>
      <family val="2"/>
      <scheme val="minor"/>
    </font>
    <font>
      <b/>
      <sz val="11"/>
      <color rgb="FFCC00CC"/>
      <name val="Calibri"/>
      <family val="2"/>
      <scheme val="minor"/>
    </font>
    <font>
      <b/>
      <sz val="9"/>
      <color theme="1"/>
      <name val="Calibri"/>
      <family val="2"/>
      <scheme val="minor"/>
    </font>
    <font>
      <b/>
      <i/>
      <sz val="14"/>
      <color rgb="FFFF0000"/>
      <name val="Calibri"/>
      <family val="2"/>
      <scheme val="minor"/>
    </font>
    <font>
      <u/>
      <sz val="10"/>
      <color theme="10"/>
      <name val="Arial"/>
      <family val="2"/>
    </font>
    <font>
      <b/>
      <i/>
      <u/>
      <sz val="14"/>
      <color rgb="FF7030A0"/>
      <name val="Calibri"/>
      <family val="2"/>
      <scheme val="minor"/>
    </font>
    <font>
      <b/>
      <i/>
      <sz val="14"/>
      <color theme="5" tint="-0.249977111117893"/>
      <name val="Calibri"/>
      <family val="2"/>
      <scheme val="minor"/>
    </font>
    <font>
      <b/>
      <i/>
      <sz val="14"/>
      <color rgb="FF00B050"/>
      <name val="Calibri"/>
      <family val="2"/>
      <scheme val="minor"/>
    </font>
    <font>
      <b/>
      <i/>
      <sz val="14"/>
      <color rgb="FF0070C0"/>
      <name val="Calibri"/>
      <family val="2"/>
    </font>
    <font>
      <b/>
      <i/>
      <u/>
      <sz val="14"/>
      <color theme="9" tint="-0.499984740745262"/>
      <name val="Calibri"/>
      <family val="2"/>
    </font>
    <font>
      <b/>
      <u/>
      <sz val="12"/>
      <color theme="10"/>
      <name val="Arial"/>
      <family val="2"/>
    </font>
    <font>
      <b/>
      <sz val="14"/>
      <color rgb="FFFF0000"/>
      <name val="Calibri"/>
      <family val="2"/>
      <scheme val="minor"/>
    </font>
    <font>
      <b/>
      <sz val="12"/>
      <color theme="1"/>
      <name val="Kruti Dev 010"/>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3" tint="-0.499984740745262"/>
        <bgColor indexed="64"/>
      </patternFill>
    </fill>
  </fills>
  <borders count="14">
    <border>
      <left/>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double">
        <color theme="9" tint="-0.249977111117893"/>
      </left>
      <right style="double">
        <color theme="9" tint="-0.249977111117893"/>
      </right>
      <top style="double">
        <color theme="9" tint="-0.249977111117893"/>
      </top>
      <bottom style="double">
        <color theme="9" tint="-0.249977111117893"/>
      </bottom>
      <diagonal/>
    </border>
    <border>
      <left style="thin">
        <color theme="9" tint="-0.249977111117893"/>
      </left>
      <right style="thin">
        <color theme="9" tint="-0.249977111117893"/>
      </right>
      <top/>
      <bottom style="thin">
        <color theme="9" tint="-0.249977111117893"/>
      </bottom>
      <diagonal/>
    </border>
    <border>
      <left/>
      <right/>
      <top/>
      <bottom style="thin">
        <color theme="9" tint="-0.249977111117893"/>
      </bottom>
      <diagonal/>
    </border>
    <border>
      <left style="double">
        <color theme="9" tint="-0.249977111117893"/>
      </left>
      <right/>
      <top style="double">
        <color theme="9" tint="-0.249977111117893"/>
      </top>
      <bottom style="double">
        <color theme="9" tint="-0.249977111117893"/>
      </bottom>
      <diagonal/>
    </border>
    <border>
      <left/>
      <right/>
      <top style="thin">
        <color theme="9" tint="-0.249977111117893"/>
      </top>
      <bottom/>
      <diagonal/>
    </border>
    <border>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thin">
        <color theme="9" tint="-0.249977111117893"/>
      </left>
      <right/>
      <top style="thin">
        <color theme="9" tint="-0.249977111117893"/>
      </top>
      <bottom style="thin">
        <color theme="9" tint="-0.249977111117893"/>
      </bottom>
      <diagonal/>
    </border>
    <border>
      <left style="thin">
        <color rgb="FF00B050"/>
      </left>
      <right style="thin">
        <color rgb="FF00B050"/>
      </right>
      <top style="thin">
        <color rgb="FF00B050"/>
      </top>
      <bottom style="thin">
        <color rgb="FF00B050"/>
      </bottom>
      <diagonal/>
    </border>
    <border>
      <left style="medium">
        <color rgb="FF00B050"/>
      </left>
      <right/>
      <top/>
      <bottom/>
      <diagonal/>
    </border>
    <border>
      <left style="medium">
        <color rgb="FF00B050"/>
      </left>
      <right/>
      <top/>
      <bottom style="medium">
        <color rgb="FF00B050"/>
      </bottom>
      <diagonal/>
    </border>
  </borders>
  <cellStyleXfs count="2">
    <xf numFmtId="0" fontId="0" fillId="0" borderId="0"/>
    <xf numFmtId="0" fontId="51" fillId="0" borderId="0" applyNumberFormat="0" applyFill="0" applyBorder="0" applyAlignment="0" applyProtection="0">
      <alignment vertical="top"/>
      <protection locked="0"/>
    </xf>
  </cellStyleXfs>
  <cellXfs count="123">
    <xf numFmtId="0" fontId="0" fillId="0" borderId="0" xfId="0"/>
    <xf numFmtId="0" fontId="4" fillId="0" borderId="0" xfId="0" applyFont="1" applyProtection="1">
      <protection hidden="1"/>
    </xf>
    <xf numFmtId="0" fontId="6" fillId="0" borderId="0" xfId="0" applyFont="1" applyAlignment="1" applyProtection="1">
      <alignment horizontal="right"/>
      <protection hidden="1"/>
    </xf>
    <xf numFmtId="0" fontId="5" fillId="0" borderId="0" xfId="0" applyFont="1" applyAlignment="1" applyProtection="1">
      <alignment horizontal="right" vertical="center"/>
      <protection hidden="1"/>
    </xf>
    <xf numFmtId="0" fontId="0" fillId="0" borderId="0" xfId="0" applyProtection="1">
      <protection hidden="1"/>
    </xf>
    <xf numFmtId="0" fontId="6"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2" fillId="0" borderId="1" xfId="0" applyFont="1" applyBorder="1" applyAlignment="1" applyProtection="1">
      <alignment horizontal="center"/>
      <protection hidden="1"/>
    </xf>
    <xf numFmtId="0" fontId="7" fillId="0" borderId="1" xfId="0" applyFont="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16" fontId="3" fillId="0" borderId="0" xfId="0" applyNumberFormat="1" applyFont="1" applyBorder="1" applyProtection="1">
      <protection hidden="1"/>
    </xf>
    <xf numFmtId="0" fontId="1" fillId="0" borderId="0" xfId="0" applyFont="1" applyBorder="1" applyProtection="1">
      <protection hidden="1"/>
    </xf>
    <xf numFmtId="0" fontId="12" fillId="0" borderId="3" xfId="0" applyFont="1" applyBorder="1" applyAlignment="1" applyProtection="1">
      <alignment horizontal="center" vertical="center"/>
      <protection locked="0"/>
    </xf>
    <xf numFmtId="0" fontId="12" fillId="0" borderId="3" xfId="0" applyFont="1" applyBorder="1" applyAlignment="1" applyProtection="1">
      <alignment vertical="center"/>
      <protection locked="0"/>
    </xf>
    <xf numFmtId="0" fontId="14" fillId="0" borderId="3" xfId="0" applyFont="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vertical="center"/>
      <protection locked="0"/>
    </xf>
    <xf numFmtId="0" fontId="14" fillId="0" borderId="1" xfId="0" applyFont="1" applyBorder="1" applyAlignment="1" applyProtection="1">
      <alignment horizontal="center" vertical="center"/>
      <protection locked="0"/>
    </xf>
    <xf numFmtId="0" fontId="5" fillId="0" borderId="4" xfId="0" applyFont="1" applyBorder="1" applyAlignment="1" applyProtection="1">
      <alignment horizontal="right" vertical="center"/>
      <protection hidden="1"/>
    </xf>
    <xf numFmtId="0" fontId="9" fillId="0" borderId="1" xfId="0" applyFont="1" applyBorder="1" applyProtection="1">
      <protection locked="0"/>
    </xf>
    <xf numFmtId="0" fontId="1" fillId="0" borderId="0" xfId="0" applyFont="1" applyBorder="1" applyAlignment="1" applyProtection="1">
      <alignment horizontal="center" vertical="center"/>
      <protection hidden="1"/>
    </xf>
    <xf numFmtId="0" fontId="6" fillId="0" borderId="0" xfId="0" applyFont="1" applyAlignment="1" applyProtection="1">
      <alignment horizontal="right" vertical="center"/>
      <protection hidden="1"/>
    </xf>
    <xf numFmtId="164" fontId="24" fillId="0" borderId="1" xfId="0" applyNumberFormat="1" applyFont="1" applyBorder="1" applyAlignment="1" applyProtection="1">
      <alignment horizontal="center" vertical="center"/>
      <protection hidden="1"/>
    </xf>
    <xf numFmtId="0" fontId="27" fillId="0" borderId="0" xfId="0" applyFont="1" applyProtection="1">
      <protection hidden="1"/>
    </xf>
    <xf numFmtId="0" fontId="28" fillId="0" borderId="0" xfId="0" applyFont="1" applyProtection="1">
      <protection hidden="1"/>
    </xf>
    <xf numFmtId="0" fontId="29" fillId="0" borderId="0" xfId="0" applyFont="1" applyProtection="1">
      <protection hidden="1"/>
    </xf>
    <xf numFmtId="0" fontId="31" fillId="0" borderId="0" xfId="0" applyFont="1" applyAlignment="1" applyProtection="1">
      <alignment horizontal="left" vertical="top"/>
      <protection hidden="1"/>
    </xf>
    <xf numFmtId="0" fontId="31" fillId="0" borderId="0" xfId="0" applyFont="1" applyProtection="1">
      <protection hidden="1"/>
    </xf>
    <xf numFmtId="0" fontId="33" fillId="0" borderId="0" xfId="0" applyFont="1" applyProtection="1">
      <protection hidden="1"/>
    </xf>
    <xf numFmtId="0" fontId="31" fillId="0" borderId="0" xfId="0" applyFont="1" applyAlignment="1" applyProtection="1">
      <protection hidden="1"/>
    </xf>
    <xf numFmtId="0" fontId="16" fillId="0" borderId="0" xfId="0" applyFont="1" applyAlignment="1" applyProtection="1">
      <protection hidden="1"/>
    </xf>
    <xf numFmtId="0" fontId="14" fillId="2" borderId="3" xfId="0" applyFont="1" applyFill="1" applyBorder="1" applyAlignment="1" applyProtection="1">
      <alignment horizontal="center" vertical="center"/>
      <protection locked="0"/>
    </xf>
    <xf numFmtId="0" fontId="16" fillId="0" borderId="0" xfId="0" applyFont="1" applyBorder="1" applyAlignment="1" applyProtection="1">
      <alignment horizontal="left"/>
      <protection hidden="1"/>
    </xf>
    <xf numFmtId="0" fontId="23" fillId="0" borderId="9" xfId="0" applyFont="1" applyBorder="1" applyAlignment="1" applyProtection="1">
      <alignment horizontal="center" vertical="center" wrapText="1"/>
      <protection hidden="1"/>
    </xf>
    <xf numFmtId="0" fontId="16" fillId="0" borderId="0" xfId="0" applyFont="1" applyBorder="1" applyAlignment="1" applyProtection="1">
      <alignment horizontal="left"/>
      <protection hidden="1"/>
    </xf>
    <xf numFmtId="0" fontId="0" fillId="4" borderId="0" xfId="0" applyFill="1" applyAlignment="1" applyProtection="1">
      <alignment horizontal="center" vertical="center"/>
      <protection hidden="1"/>
    </xf>
    <xf numFmtId="0" fontId="0" fillId="4" borderId="0" xfId="0" applyFill="1" applyProtection="1">
      <protection hidden="1"/>
    </xf>
    <xf numFmtId="0" fontId="10" fillId="4" borderId="0" xfId="0" applyFont="1" applyFill="1" applyAlignment="1" applyProtection="1">
      <alignment horizontal="center" vertical="center"/>
      <protection hidden="1"/>
    </xf>
    <xf numFmtId="0" fontId="10" fillId="4" borderId="0" xfId="0" applyFont="1" applyFill="1" applyProtection="1">
      <protection hidden="1"/>
    </xf>
    <xf numFmtId="0" fontId="10" fillId="4" borderId="0" xfId="0" applyFont="1" applyFill="1" applyAlignment="1" applyProtection="1">
      <protection hidden="1"/>
    </xf>
    <xf numFmtId="0" fontId="0" fillId="4" borderId="0" xfId="0" applyFill="1" applyAlignment="1" applyProtection="1">
      <protection hidden="1"/>
    </xf>
    <xf numFmtId="0" fontId="13" fillId="4" borderId="0" xfId="0" applyFont="1" applyFill="1" applyBorder="1" applyAlignment="1" applyProtection="1">
      <alignment horizontal="left" vertical="center"/>
      <protection hidden="1"/>
    </xf>
    <xf numFmtId="0" fontId="13" fillId="4" borderId="0" xfId="0" applyFont="1" applyFill="1" applyBorder="1" applyAlignment="1" applyProtection="1">
      <alignment vertical="center"/>
      <protection hidden="1"/>
    </xf>
    <xf numFmtId="0" fontId="11"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0" fillId="4" borderId="0" xfId="0" applyFill="1" applyAlignment="1" applyProtection="1">
      <alignment vertical="center"/>
      <protection hidden="1"/>
    </xf>
    <xf numFmtId="0" fontId="8" fillId="4" borderId="0" xfId="0" applyFont="1" applyFill="1" applyBorder="1" applyAlignment="1" applyProtection="1">
      <alignment vertical="center" wrapText="1"/>
      <protection hidden="1"/>
    </xf>
    <xf numFmtId="0" fontId="13" fillId="0" borderId="11" xfId="0" applyFont="1" applyFill="1" applyBorder="1" applyAlignment="1" applyProtection="1">
      <alignment horizontal="center" vertical="center"/>
      <protection locked="0"/>
    </xf>
    <xf numFmtId="0" fontId="40" fillId="4" borderId="2" xfId="0" applyFont="1" applyFill="1" applyBorder="1" applyAlignment="1" applyProtection="1">
      <alignment horizontal="center" vertical="center" wrapText="1"/>
      <protection hidden="1"/>
    </xf>
    <xf numFmtId="0" fontId="40" fillId="4" borderId="5" xfId="0" applyFont="1" applyFill="1" applyBorder="1" applyAlignment="1" applyProtection="1">
      <alignment horizontal="center" vertical="center" wrapText="1"/>
      <protection hidden="1"/>
    </xf>
    <xf numFmtId="0" fontId="41" fillId="4" borderId="2" xfId="0" applyFont="1" applyFill="1" applyBorder="1" applyAlignment="1" applyProtection="1">
      <alignment horizontal="center" vertical="center" wrapText="1"/>
      <protection hidden="1"/>
    </xf>
    <xf numFmtId="0" fontId="42" fillId="0" borderId="1" xfId="0" applyFont="1" applyBorder="1" applyProtection="1">
      <protection locked="0"/>
    </xf>
    <xf numFmtId="0" fontId="26" fillId="0" borderId="0" xfId="0" applyFont="1" applyBorder="1" applyAlignment="1" applyProtection="1">
      <alignment horizontal="right" vertical="center"/>
      <protection hidden="1"/>
    </xf>
    <xf numFmtId="0" fontId="25" fillId="0" borderId="0" xfId="0" applyFont="1" applyBorder="1" applyAlignment="1" applyProtection="1">
      <alignment horizontal="left" vertical="center"/>
      <protection hidden="1"/>
    </xf>
    <xf numFmtId="0" fontId="14" fillId="0" borderId="0" xfId="0" applyFont="1" applyFill="1" applyAlignment="1" applyProtection="1">
      <alignment horizontal="center" vertical="center"/>
      <protection hidden="1"/>
    </xf>
    <xf numFmtId="0" fontId="43" fillId="0" borderId="9" xfId="0" applyFont="1" applyBorder="1" applyAlignment="1" applyProtection="1">
      <alignment horizontal="center" vertical="center" wrapText="1"/>
      <protection hidden="1"/>
    </xf>
    <xf numFmtId="0" fontId="19" fillId="0" borderId="9" xfId="0" applyFont="1" applyBorder="1" applyAlignment="1" applyProtection="1">
      <alignment horizontal="center" vertical="center" wrapText="1"/>
      <protection hidden="1"/>
    </xf>
    <xf numFmtId="0" fontId="21" fillId="0" borderId="9" xfId="0" applyFont="1" applyBorder="1" applyAlignment="1" applyProtection="1">
      <alignment horizontal="center" vertical="center" textRotation="90" wrapText="1"/>
      <protection hidden="1"/>
    </xf>
    <xf numFmtId="0" fontId="21" fillId="0" borderId="9" xfId="0" applyFont="1" applyBorder="1" applyAlignment="1" applyProtection="1">
      <alignment horizontal="center" vertical="center" textRotation="90"/>
      <protection hidden="1"/>
    </xf>
    <xf numFmtId="0" fontId="22" fillId="0" borderId="9" xfId="0" applyFont="1" applyBorder="1" applyAlignment="1" applyProtection="1">
      <alignment horizontal="center" vertical="center" wrapText="1"/>
      <protection hidden="1"/>
    </xf>
    <xf numFmtId="1" fontId="35" fillId="0" borderId="0" xfId="0" applyNumberFormat="1" applyFont="1" applyBorder="1" applyAlignment="1" applyProtection="1">
      <alignment horizontal="center" vertical="center"/>
      <protection hidden="1"/>
    </xf>
    <xf numFmtId="1" fontId="36" fillId="0" borderId="0" xfId="0" applyNumberFormat="1" applyFont="1" applyBorder="1" applyAlignment="1" applyProtection="1">
      <alignment horizontal="center" vertical="center"/>
      <protection hidden="1"/>
    </xf>
    <xf numFmtId="0" fontId="29" fillId="0" borderId="0" xfId="0" applyFont="1" applyAlignment="1" applyProtection="1">
      <alignment horizontal="right" vertical="center"/>
      <protection hidden="1"/>
    </xf>
    <xf numFmtId="0" fontId="29" fillId="0" borderId="0" xfId="0" applyFont="1" applyBorder="1" applyAlignment="1" applyProtection="1">
      <alignment horizontal="right" vertical="center"/>
      <protection hidden="1"/>
    </xf>
    <xf numFmtId="1" fontId="35" fillId="0" borderId="11" xfId="0" applyNumberFormat="1" applyFont="1" applyBorder="1" applyAlignment="1" applyProtection="1">
      <alignment horizontal="center" vertical="center"/>
      <protection hidden="1"/>
    </xf>
    <xf numFmtId="0" fontId="45" fillId="0" borderId="1" xfId="0" applyFont="1" applyBorder="1" applyAlignment="1" applyProtection="1">
      <alignment horizontal="center" vertical="center"/>
      <protection hidden="1"/>
    </xf>
    <xf numFmtId="0" fontId="46" fillId="3" borderId="0" xfId="0" applyFont="1" applyFill="1" applyAlignment="1" applyProtection="1">
      <alignment horizontal="center" vertical="center"/>
      <protection locked="0"/>
    </xf>
    <xf numFmtId="1" fontId="47" fillId="0" borderId="11" xfId="0" applyNumberFormat="1" applyFont="1" applyBorder="1" applyAlignment="1" applyProtection="1">
      <alignment horizontal="center" vertical="center"/>
      <protection hidden="1"/>
    </xf>
    <xf numFmtId="0" fontId="23" fillId="0" borderId="9" xfId="0" applyFont="1" applyBorder="1" applyAlignment="1" applyProtection="1">
      <alignment horizontal="center" vertical="center" wrapText="1"/>
      <protection hidden="1"/>
    </xf>
    <xf numFmtId="0" fontId="16" fillId="0" borderId="0" xfId="0" applyFont="1" applyBorder="1" applyAlignment="1" applyProtection="1">
      <alignment horizontal="left"/>
      <protection hidden="1"/>
    </xf>
    <xf numFmtId="0" fontId="43" fillId="0" borderId="9" xfId="0" applyFont="1" applyBorder="1" applyAlignment="1" applyProtection="1">
      <alignment horizontal="center" vertical="center" textRotation="90" wrapText="1"/>
      <protection hidden="1"/>
    </xf>
    <xf numFmtId="0" fontId="43" fillId="0" borderId="9" xfId="0" applyFont="1" applyBorder="1" applyAlignment="1" applyProtection="1">
      <alignment horizontal="center" vertical="center" textRotation="90"/>
      <protection hidden="1"/>
    </xf>
    <xf numFmtId="16" fontId="49" fillId="0" borderId="11" xfId="0" applyNumberFormat="1" applyFont="1" applyBorder="1" applyAlignment="1" applyProtection="1">
      <alignment horizontal="center" vertical="center"/>
      <protection hidden="1"/>
    </xf>
    <xf numFmtId="0" fontId="49" fillId="0" borderId="11" xfId="0" applyFont="1" applyBorder="1" applyAlignment="1" applyProtection="1">
      <alignment horizontal="center" vertical="center"/>
      <protection hidden="1"/>
    </xf>
    <xf numFmtId="0" fontId="56" fillId="5" borderId="13" xfId="1" applyFont="1" applyFill="1" applyBorder="1" applyAlignment="1" applyProtection="1">
      <alignment vertical="center"/>
      <protection hidden="1"/>
    </xf>
    <xf numFmtId="0" fontId="56" fillId="5" borderId="0" xfId="1" applyFont="1" applyFill="1" applyBorder="1" applyAlignment="1" applyProtection="1">
      <alignment vertical="center"/>
      <protection hidden="1"/>
    </xf>
    <xf numFmtId="0" fontId="56" fillId="5" borderId="12" xfId="1" applyFont="1" applyFill="1" applyBorder="1" applyAlignment="1" applyProtection="1">
      <alignment horizontal="center" vertical="center"/>
      <protection hidden="1"/>
    </xf>
    <xf numFmtId="0" fontId="56" fillId="5" borderId="0" xfId="1" applyFont="1" applyFill="1" applyBorder="1" applyAlignment="1" applyProtection="1">
      <alignment horizontal="center" vertical="center"/>
      <protection hidden="1"/>
    </xf>
    <xf numFmtId="0" fontId="59" fillId="4" borderId="0" xfId="0" applyFont="1" applyFill="1" applyBorder="1" applyAlignment="1" applyProtection="1">
      <alignment horizontal="center" vertical="center" wrapText="1"/>
      <protection hidden="1"/>
    </xf>
    <xf numFmtId="0" fontId="38" fillId="4" borderId="0" xfId="0" applyFont="1" applyFill="1" applyAlignment="1" applyProtection="1">
      <alignment horizontal="right" vertical="center"/>
      <protection hidden="1"/>
    </xf>
    <xf numFmtId="0" fontId="39" fillId="4" borderId="0" xfId="0" applyFont="1" applyFill="1" applyAlignment="1" applyProtection="1">
      <alignment horizontal="center"/>
      <protection hidden="1"/>
    </xf>
    <xf numFmtId="0" fontId="34" fillId="0" borderId="11" xfId="0" applyFont="1" applyFill="1" applyBorder="1" applyAlignment="1" applyProtection="1">
      <alignment horizontal="left" vertical="center"/>
      <protection locked="0"/>
    </xf>
    <xf numFmtId="0" fontId="57" fillId="4" borderId="0" xfId="1" applyFont="1" applyFill="1" applyAlignment="1" applyProtection="1">
      <alignment horizontal="center" vertical="center"/>
      <protection hidden="1"/>
    </xf>
    <xf numFmtId="0" fontId="58" fillId="4" borderId="0" xfId="0" applyFont="1" applyFill="1" applyAlignment="1" applyProtection="1">
      <alignment horizontal="center" vertical="center"/>
      <protection hidden="1"/>
    </xf>
    <xf numFmtId="0" fontId="52" fillId="5" borderId="12" xfId="0" applyFont="1" applyFill="1" applyBorder="1" applyAlignment="1" applyProtection="1">
      <alignment horizontal="center"/>
      <protection hidden="1"/>
    </xf>
    <xf numFmtId="0" fontId="52" fillId="5" borderId="0" xfId="0" applyFont="1" applyFill="1" applyBorder="1" applyAlignment="1" applyProtection="1">
      <alignment horizontal="center"/>
      <protection hidden="1"/>
    </xf>
    <xf numFmtId="0" fontId="53" fillId="5" borderId="12" xfId="0" applyFont="1" applyFill="1" applyBorder="1" applyAlignment="1" applyProtection="1">
      <alignment horizontal="center" vertical="center"/>
      <protection hidden="1"/>
    </xf>
    <xf numFmtId="0" fontId="53" fillId="5" borderId="0" xfId="0" applyFont="1" applyFill="1" applyBorder="1" applyAlignment="1" applyProtection="1">
      <alignment horizontal="center" vertical="center"/>
      <protection hidden="1"/>
    </xf>
    <xf numFmtId="0" fontId="54" fillId="5" borderId="12" xfId="0" applyFont="1" applyFill="1" applyBorder="1" applyAlignment="1" applyProtection="1">
      <alignment horizontal="center" vertical="center"/>
      <protection hidden="1"/>
    </xf>
    <xf numFmtId="0" fontId="54" fillId="5" borderId="0" xfId="0" applyFont="1" applyFill="1" applyBorder="1" applyAlignment="1" applyProtection="1">
      <alignment horizontal="center" vertical="center"/>
      <protection hidden="1"/>
    </xf>
    <xf numFmtId="0" fontId="50" fillId="5" borderId="12" xfId="0" applyFont="1" applyFill="1" applyBorder="1" applyAlignment="1" applyProtection="1">
      <alignment horizontal="center" vertical="center" wrapText="1"/>
      <protection hidden="1"/>
    </xf>
    <xf numFmtId="0" fontId="50" fillId="5" borderId="0" xfId="0" applyFont="1" applyFill="1" applyBorder="1" applyAlignment="1" applyProtection="1">
      <alignment horizontal="center" vertical="center" wrapText="1"/>
      <protection hidden="1"/>
    </xf>
    <xf numFmtId="0" fontId="55" fillId="5" borderId="12" xfId="0" applyFont="1" applyFill="1" applyBorder="1" applyAlignment="1" applyProtection="1">
      <alignment horizontal="center" vertical="center"/>
      <protection hidden="1"/>
    </xf>
    <xf numFmtId="0" fontId="55" fillId="5" borderId="0" xfId="0" applyFont="1" applyFill="1" applyBorder="1" applyAlignment="1" applyProtection="1">
      <alignment horizontal="center" vertical="center"/>
      <protection hidden="1"/>
    </xf>
    <xf numFmtId="0" fontId="32" fillId="0" borderId="0" xfId="0" applyFont="1" applyAlignment="1" applyProtection="1">
      <alignment horizontal="left" vertical="center"/>
      <protection hidden="1"/>
    </xf>
    <xf numFmtId="0" fontId="16" fillId="0" borderId="0" xfId="0" applyFont="1" applyAlignment="1" applyProtection="1">
      <alignment horizontal="center" vertical="center"/>
      <protection hidden="1"/>
    </xf>
    <xf numFmtId="0" fontId="27" fillId="0" borderId="0" xfId="0" applyFont="1" applyAlignment="1" applyProtection="1">
      <alignment horizontal="center"/>
      <protection locked="0"/>
    </xf>
    <xf numFmtId="0" fontId="30" fillId="0" borderId="0" xfId="0" applyFont="1" applyAlignment="1" applyProtection="1">
      <alignment horizontal="left" vertical="top"/>
      <protection hidden="1"/>
    </xf>
    <xf numFmtId="0" fontId="29" fillId="0" borderId="0" xfId="0" applyFont="1" applyAlignment="1" applyProtection="1">
      <alignment horizontal="center"/>
      <protection locked="0"/>
    </xf>
    <xf numFmtId="0" fontId="27" fillId="0" borderId="0" xfId="0" applyFont="1" applyAlignment="1" applyProtection="1">
      <alignment horizontal="center"/>
      <protection hidden="1"/>
    </xf>
    <xf numFmtId="0" fontId="16" fillId="0" borderId="0" xfId="0" applyFont="1" applyAlignment="1" applyProtection="1">
      <alignment horizontal="left" vertical="center"/>
      <protection hidden="1"/>
    </xf>
    <xf numFmtId="0" fontId="20" fillId="0" borderId="0" xfId="0" applyFont="1" applyAlignment="1" applyProtection="1">
      <alignment horizontal="center"/>
      <protection hidden="1"/>
    </xf>
    <xf numFmtId="0" fontId="18" fillId="0" borderId="0" xfId="0" applyFont="1" applyAlignment="1" applyProtection="1">
      <alignment horizontal="center" vertical="center"/>
      <protection hidden="1"/>
    </xf>
    <xf numFmtId="0" fontId="27" fillId="0" borderId="0" xfId="0" applyFont="1" applyAlignment="1" applyProtection="1">
      <alignment horizontal="right" vertical="center"/>
      <protection hidden="1"/>
    </xf>
    <xf numFmtId="0" fontId="17" fillId="0" borderId="1" xfId="0" applyFont="1" applyBorder="1" applyAlignment="1" applyProtection="1">
      <alignment horizontal="center" vertical="center" textRotation="90"/>
      <protection hidden="1"/>
    </xf>
    <xf numFmtId="0" fontId="19" fillId="0" borderId="1"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protection hidden="1"/>
    </xf>
    <xf numFmtId="0" fontId="48" fillId="0" borderId="11" xfId="0" applyFont="1" applyBorder="1" applyAlignment="1" applyProtection="1">
      <alignment horizontal="center"/>
      <protection hidden="1"/>
    </xf>
    <xf numFmtId="0" fontId="16" fillId="0" borderId="0" xfId="0" applyFont="1" applyBorder="1" applyAlignment="1" applyProtection="1">
      <alignment horizontal="right" vertical="center"/>
      <protection hidden="1"/>
    </xf>
    <xf numFmtId="0" fontId="7" fillId="0" borderId="10"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17" fillId="0" borderId="10" xfId="0" applyFont="1" applyBorder="1" applyAlignment="1" applyProtection="1">
      <alignment horizontal="center" vertical="center"/>
      <protection hidden="1"/>
    </xf>
    <xf numFmtId="0" fontId="17" fillId="0" borderId="7"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0" fontId="37" fillId="0" borderId="11" xfId="0" applyFont="1" applyBorder="1" applyAlignment="1" applyProtection="1">
      <alignment horizontal="center" vertical="center" wrapText="1"/>
      <protection hidden="1"/>
    </xf>
    <xf numFmtId="0" fontId="37" fillId="0" borderId="11" xfId="0" applyFont="1" applyBorder="1" applyAlignment="1" applyProtection="1">
      <alignment horizontal="center" vertical="center"/>
      <protection hidden="1"/>
    </xf>
    <xf numFmtId="0" fontId="44" fillId="0" borderId="0" xfId="0" applyFont="1" applyBorder="1" applyAlignment="1" applyProtection="1">
      <alignment horizontal="left" vertical="center"/>
      <protection hidden="1"/>
    </xf>
    <xf numFmtId="16" fontId="37" fillId="0" borderId="11" xfId="0" applyNumberFormat="1" applyFont="1" applyBorder="1" applyAlignment="1" applyProtection="1">
      <alignment horizontal="center" wrapText="1"/>
      <protection hidden="1"/>
    </xf>
    <xf numFmtId="0" fontId="44" fillId="0" borderId="6" xfId="0" applyFont="1" applyBorder="1" applyAlignment="1" applyProtection="1">
      <alignment horizontal="left" vertical="center"/>
      <protection hidden="1"/>
    </xf>
    <xf numFmtId="0" fontId="16" fillId="0" borderId="6" xfId="0" applyFont="1" applyBorder="1" applyAlignment="1" applyProtection="1">
      <alignment horizontal="right" vertical="center"/>
      <protection hidden="1"/>
    </xf>
    <xf numFmtId="0" fontId="22" fillId="0" borderId="1" xfId="0" applyFont="1" applyBorder="1" applyAlignment="1" applyProtection="1">
      <alignment horizontal="center" vertical="center" wrapText="1"/>
      <protection hidden="1"/>
    </xf>
    <xf numFmtId="0" fontId="23" fillId="0" borderId="1" xfId="0" applyFont="1" applyBorder="1" applyAlignment="1" applyProtection="1">
      <alignment horizontal="center" vertical="center" wrapText="1"/>
      <protection hidden="1"/>
    </xf>
  </cellXfs>
  <cellStyles count="2">
    <cellStyle name="Hyperlink" xfId="1" builtinId="8"/>
    <cellStyle name="Normal" xfId="0" builtinId="0"/>
  </cellStyles>
  <dxfs count="0"/>
  <tableStyles count="0" defaultTableStyle="TableStyleMedium9" defaultPivotStyle="PivotStyleLight16"/>
  <colors>
    <mruColors>
      <color rgb="FFCC00CC"/>
      <color rgb="FF0000CC"/>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238125</xdr:colOff>
      <xdr:row>1</xdr:row>
      <xdr:rowOff>85725</xdr:rowOff>
    </xdr:from>
    <xdr:to>
      <xdr:col>15</xdr:col>
      <xdr:colOff>466724</xdr:colOff>
      <xdr:row>7</xdr:row>
      <xdr:rowOff>9525</xdr:rowOff>
    </xdr:to>
    <xdr:pic>
      <xdr:nvPicPr>
        <xdr:cNvPr id="2" name="Picture 5"/>
        <xdr:cNvPicPr>
          <a:picLocks noChangeAspect="1" noChangeArrowheads="1"/>
        </xdr:cNvPicPr>
      </xdr:nvPicPr>
      <xdr:blipFill>
        <a:blip xmlns:r="http://schemas.openxmlformats.org/officeDocument/2006/relationships" r:embed="rId1"/>
        <a:srcRect/>
        <a:stretch>
          <a:fillRect/>
        </a:stretch>
      </xdr:blipFill>
      <xdr:spPr bwMode="auto">
        <a:xfrm>
          <a:off x="10744200" y="323850"/>
          <a:ext cx="1447799" cy="19335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youtu.be/7Oi03pUF5Ww" TargetMode="External"/><Relationship Id="rId1" Type="http://schemas.openxmlformats.org/officeDocument/2006/relationships/hyperlink" Target="mailto:heeralaljatchandawal@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U114"/>
  <sheetViews>
    <sheetView showGridLines="0" tabSelected="1" workbookViewId="0">
      <selection activeCell="H12" sqref="H12"/>
    </sheetView>
  </sheetViews>
  <sheetFormatPr defaultColWidth="0" defaultRowHeight="15" zeroHeight="1"/>
  <cols>
    <col min="1" max="1" width="9.125" style="36" customWidth="1"/>
    <col min="2" max="2" width="29" style="37" customWidth="1"/>
    <col min="3" max="3" width="15.5" style="37" customWidth="1"/>
    <col min="4" max="4" width="13.625" style="37" customWidth="1"/>
    <col min="5" max="5" width="15.625" style="37" customWidth="1"/>
    <col min="6" max="6" width="12.5" style="37" customWidth="1"/>
    <col min="7" max="7" width="12.375" style="37" customWidth="1"/>
    <col min="8" max="8" width="14.5" style="37" customWidth="1"/>
    <col min="9" max="17" width="9.125" style="37" customWidth="1"/>
    <col min="18" max="16384" width="9.125" style="37" hidden="1"/>
  </cols>
  <sheetData>
    <row r="1" spans="1:21" ht="25.5" customHeight="1">
      <c r="C1" s="81" t="s">
        <v>18</v>
      </c>
      <c r="D1" s="81"/>
      <c r="E1" s="81"/>
      <c r="T1" s="37" t="s">
        <v>19</v>
      </c>
      <c r="U1" s="37" t="s">
        <v>57</v>
      </c>
    </row>
    <row r="2" spans="1:21" ht="15.75">
      <c r="A2" s="38"/>
      <c r="B2" s="39"/>
      <c r="C2" s="39"/>
      <c r="D2" s="39"/>
      <c r="E2" s="39"/>
      <c r="F2" s="39"/>
      <c r="G2" s="39"/>
      <c r="H2" s="39"/>
      <c r="I2" s="39"/>
      <c r="J2" s="39"/>
      <c r="T2" s="37" t="s">
        <v>8</v>
      </c>
      <c r="U2" s="37" t="s">
        <v>58</v>
      </c>
    </row>
    <row r="3" spans="1:21" ht="21">
      <c r="A3" s="80" t="s">
        <v>12</v>
      </c>
      <c r="B3" s="80"/>
      <c r="C3" s="82" t="s">
        <v>74</v>
      </c>
      <c r="D3" s="82"/>
      <c r="E3" s="82"/>
      <c r="F3" s="82"/>
      <c r="G3" s="82"/>
      <c r="H3" s="82"/>
      <c r="I3" s="40"/>
      <c r="J3" s="40"/>
      <c r="K3" s="41"/>
      <c r="L3" s="41"/>
      <c r="M3" s="41"/>
      <c r="N3" s="41"/>
      <c r="O3" s="41"/>
    </row>
    <row r="4" spans="1:21" ht="18.75">
      <c r="A4" s="80" t="s">
        <v>26</v>
      </c>
      <c r="B4" s="80"/>
      <c r="C4" s="48">
        <v>31</v>
      </c>
      <c r="D4" s="42"/>
      <c r="E4" s="80" t="s">
        <v>27</v>
      </c>
      <c r="F4" s="80"/>
      <c r="G4" s="80"/>
      <c r="H4" s="48">
        <v>9</v>
      </c>
      <c r="I4" s="40"/>
      <c r="J4" s="40"/>
      <c r="K4" s="84" t="s">
        <v>87</v>
      </c>
      <c r="L4" s="84"/>
      <c r="M4" s="41"/>
      <c r="N4" s="41"/>
      <c r="O4" s="41"/>
    </row>
    <row r="5" spans="1:21" ht="18.75">
      <c r="A5" s="80" t="s">
        <v>28</v>
      </c>
      <c r="B5" s="80"/>
      <c r="C5" s="48">
        <v>34</v>
      </c>
      <c r="D5" s="43"/>
      <c r="E5" s="80" t="s">
        <v>29</v>
      </c>
      <c r="F5" s="80"/>
      <c r="G5" s="80"/>
      <c r="H5" s="48">
        <v>9</v>
      </c>
      <c r="I5" s="40"/>
      <c r="J5" s="40"/>
      <c r="K5" s="41"/>
      <c r="L5" s="41"/>
      <c r="M5" s="41"/>
      <c r="N5" s="41"/>
      <c r="O5" s="41"/>
    </row>
    <row r="6" spans="1:21" ht="16.5" thickBot="1">
      <c r="A6" s="38"/>
      <c r="B6" s="39"/>
      <c r="C6" s="39"/>
      <c r="D6" s="39"/>
      <c r="E6" s="39"/>
      <c r="F6" s="39"/>
      <c r="G6" s="39"/>
      <c r="H6" s="39"/>
      <c r="I6" s="39"/>
      <c r="J6" s="83" t="s">
        <v>86</v>
      </c>
      <c r="K6" s="83"/>
      <c r="L6" s="83"/>
      <c r="M6" s="83"/>
    </row>
    <row r="7" spans="1:21" s="45" customFormat="1" ht="67.5" customHeight="1" thickTop="1" thickBot="1">
      <c r="A7" s="49" t="s">
        <v>13</v>
      </c>
      <c r="B7" s="49" t="s">
        <v>14</v>
      </c>
      <c r="C7" s="49" t="s">
        <v>15</v>
      </c>
      <c r="D7" s="49" t="s">
        <v>16</v>
      </c>
      <c r="E7" s="49" t="s">
        <v>17</v>
      </c>
      <c r="F7" s="50" t="s">
        <v>80</v>
      </c>
      <c r="G7" s="50" t="s">
        <v>31</v>
      </c>
      <c r="H7" s="51" t="s">
        <v>61</v>
      </c>
      <c r="I7" s="44"/>
      <c r="J7" s="44"/>
    </row>
    <row r="8" spans="1:21" s="46" customFormat="1" ht="21" customHeight="1" thickTop="1">
      <c r="A8" s="12">
        <v>1</v>
      </c>
      <c r="B8" s="13" t="s">
        <v>35</v>
      </c>
      <c r="C8" s="13" t="s">
        <v>41</v>
      </c>
      <c r="D8" s="14">
        <v>3</v>
      </c>
      <c r="E8" s="12">
        <v>71400</v>
      </c>
      <c r="F8" s="15" t="s">
        <v>19</v>
      </c>
      <c r="G8" s="15"/>
      <c r="H8" s="32"/>
      <c r="N8" s="79" t="s">
        <v>88</v>
      </c>
      <c r="O8" s="79"/>
      <c r="P8" s="79"/>
    </row>
    <row r="9" spans="1:21" s="46" customFormat="1" ht="21" customHeight="1">
      <c r="A9" s="16">
        <v>2</v>
      </c>
      <c r="B9" s="17" t="s">
        <v>36</v>
      </c>
      <c r="C9" s="17" t="s">
        <v>42</v>
      </c>
      <c r="D9" s="18">
        <v>3</v>
      </c>
      <c r="E9" s="16">
        <v>47000</v>
      </c>
      <c r="F9" s="15" t="s">
        <v>60</v>
      </c>
      <c r="G9" s="15"/>
      <c r="H9" s="32"/>
      <c r="N9" s="79"/>
      <c r="O9" s="79"/>
      <c r="P9" s="79"/>
    </row>
    <row r="10" spans="1:21" s="46" customFormat="1" ht="21" customHeight="1">
      <c r="A10" s="16">
        <v>3</v>
      </c>
      <c r="B10" s="13" t="s">
        <v>53</v>
      </c>
      <c r="C10" s="13" t="s">
        <v>42</v>
      </c>
      <c r="D10" s="14">
        <v>3</v>
      </c>
      <c r="E10" s="12">
        <v>71300</v>
      </c>
      <c r="F10" s="15" t="s">
        <v>19</v>
      </c>
      <c r="G10" s="15"/>
      <c r="H10" s="32"/>
      <c r="N10" s="47"/>
      <c r="O10" s="47"/>
      <c r="P10" s="47"/>
    </row>
    <row r="11" spans="1:21" s="46" customFormat="1" ht="21" customHeight="1">
      <c r="A11" s="16">
        <v>4</v>
      </c>
      <c r="B11" s="13" t="s">
        <v>37</v>
      </c>
      <c r="C11" s="13" t="s">
        <v>34</v>
      </c>
      <c r="D11" s="14">
        <v>3</v>
      </c>
      <c r="E11" s="16">
        <v>71300</v>
      </c>
      <c r="F11" s="15" t="s">
        <v>19</v>
      </c>
      <c r="G11" s="15"/>
      <c r="H11" s="32"/>
    </row>
    <row r="12" spans="1:21" s="46" customFormat="1" ht="21" customHeight="1">
      <c r="A12" s="16">
        <v>5</v>
      </c>
      <c r="B12" s="17" t="s">
        <v>33</v>
      </c>
      <c r="C12" s="17" t="s">
        <v>34</v>
      </c>
      <c r="D12" s="18">
        <v>3</v>
      </c>
      <c r="E12" s="16">
        <v>52300</v>
      </c>
      <c r="F12" s="15" t="s">
        <v>19</v>
      </c>
      <c r="G12" s="15"/>
      <c r="H12" s="32"/>
      <c r="M12" s="85" t="s">
        <v>81</v>
      </c>
      <c r="N12" s="86"/>
      <c r="O12" s="86"/>
      <c r="P12" s="86"/>
      <c r="Q12" s="86"/>
    </row>
    <row r="13" spans="1:21" s="46" customFormat="1" ht="21" customHeight="1">
      <c r="A13" s="16">
        <v>6</v>
      </c>
      <c r="B13" s="17" t="s">
        <v>38</v>
      </c>
      <c r="C13" s="17" t="s">
        <v>34</v>
      </c>
      <c r="D13" s="14">
        <v>3</v>
      </c>
      <c r="E13" s="16">
        <v>41300</v>
      </c>
      <c r="F13" s="15" t="s">
        <v>60</v>
      </c>
      <c r="G13" s="15"/>
      <c r="H13" s="32"/>
      <c r="M13" s="85"/>
      <c r="N13" s="86"/>
      <c r="O13" s="86"/>
      <c r="P13" s="86"/>
      <c r="Q13" s="86"/>
    </row>
    <row r="14" spans="1:21" s="46" customFormat="1" ht="21" customHeight="1">
      <c r="A14" s="16">
        <v>7</v>
      </c>
      <c r="B14" s="17" t="s">
        <v>39</v>
      </c>
      <c r="C14" s="17" t="s">
        <v>43</v>
      </c>
      <c r="D14" s="18">
        <v>3</v>
      </c>
      <c r="E14" s="16">
        <v>67000</v>
      </c>
      <c r="F14" s="15" t="s">
        <v>19</v>
      </c>
      <c r="G14" s="15"/>
      <c r="H14" s="32"/>
      <c r="M14" s="87" t="s">
        <v>33</v>
      </c>
      <c r="N14" s="88"/>
      <c r="O14" s="88"/>
      <c r="P14" s="88"/>
      <c r="Q14" s="88"/>
    </row>
    <row r="15" spans="1:21" s="46" customFormat="1" ht="21" customHeight="1">
      <c r="A15" s="16">
        <v>8</v>
      </c>
      <c r="B15" s="17" t="s">
        <v>48</v>
      </c>
      <c r="C15" s="17" t="s">
        <v>43</v>
      </c>
      <c r="D15" s="14">
        <v>3</v>
      </c>
      <c r="E15" s="16">
        <v>46500</v>
      </c>
      <c r="F15" s="15" t="s">
        <v>19</v>
      </c>
      <c r="G15" s="15"/>
      <c r="H15" s="32"/>
      <c r="M15" s="89" t="s">
        <v>82</v>
      </c>
      <c r="N15" s="90"/>
      <c r="O15" s="90"/>
      <c r="P15" s="90"/>
      <c r="Q15" s="90"/>
    </row>
    <row r="16" spans="1:21" s="46" customFormat="1" ht="21" customHeight="1">
      <c r="A16" s="16">
        <v>9</v>
      </c>
      <c r="B16" s="17" t="s">
        <v>49</v>
      </c>
      <c r="C16" s="17" t="s">
        <v>46</v>
      </c>
      <c r="D16" s="18">
        <v>3</v>
      </c>
      <c r="E16" s="16">
        <v>50800</v>
      </c>
      <c r="F16" s="15" t="s">
        <v>60</v>
      </c>
      <c r="G16" s="15"/>
      <c r="H16" s="32"/>
      <c r="M16" s="91" t="s">
        <v>83</v>
      </c>
      <c r="N16" s="92"/>
      <c r="O16" s="92"/>
      <c r="P16" s="92"/>
      <c r="Q16" s="92"/>
    </row>
    <row r="17" spans="1:17" s="46" customFormat="1" ht="21" customHeight="1">
      <c r="A17" s="16">
        <v>10</v>
      </c>
      <c r="B17" s="17" t="s">
        <v>59</v>
      </c>
      <c r="C17" s="17" t="s">
        <v>43</v>
      </c>
      <c r="D17" s="14">
        <v>3</v>
      </c>
      <c r="E17" s="16">
        <v>50800</v>
      </c>
      <c r="F17" s="15" t="s">
        <v>19</v>
      </c>
      <c r="G17" s="15"/>
      <c r="H17" s="32"/>
      <c r="M17" s="93" t="s">
        <v>84</v>
      </c>
      <c r="N17" s="94"/>
      <c r="O17" s="94"/>
      <c r="P17" s="94"/>
      <c r="Q17" s="94"/>
    </row>
    <row r="18" spans="1:17" s="46" customFormat="1" ht="21" customHeight="1">
      <c r="A18" s="16">
        <v>11</v>
      </c>
      <c r="B18" s="17" t="s">
        <v>47</v>
      </c>
      <c r="C18" s="17" t="s">
        <v>44</v>
      </c>
      <c r="D18" s="14">
        <v>3</v>
      </c>
      <c r="E18" s="16">
        <v>35800</v>
      </c>
      <c r="F18" s="15" t="s">
        <v>60</v>
      </c>
      <c r="G18" s="15"/>
      <c r="H18" s="32"/>
      <c r="M18" s="77" t="s">
        <v>85</v>
      </c>
      <c r="N18" s="78"/>
      <c r="O18" s="78"/>
      <c r="P18" s="78"/>
      <c r="Q18" s="78"/>
    </row>
    <row r="19" spans="1:17" s="46" customFormat="1" ht="21" customHeight="1" thickBot="1">
      <c r="A19" s="16">
        <v>12</v>
      </c>
      <c r="B19" s="17" t="s">
        <v>40</v>
      </c>
      <c r="C19" s="17" t="s">
        <v>45</v>
      </c>
      <c r="D19" s="18">
        <v>3</v>
      </c>
      <c r="E19" s="16">
        <v>30500</v>
      </c>
      <c r="F19" s="15" t="s">
        <v>19</v>
      </c>
      <c r="G19" s="15"/>
      <c r="H19" s="32"/>
      <c r="M19" s="75"/>
      <c r="N19" s="76"/>
      <c r="O19" s="76"/>
      <c r="P19" s="76"/>
      <c r="Q19" s="76"/>
    </row>
    <row r="20" spans="1:17" s="46" customFormat="1" ht="21" customHeight="1">
      <c r="A20" s="16">
        <v>13</v>
      </c>
      <c r="B20" s="17" t="s">
        <v>50</v>
      </c>
      <c r="C20" s="17" t="s">
        <v>34</v>
      </c>
      <c r="D20" s="14">
        <v>3</v>
      </c>
      <c r="E20" s="16">
        <v>67200</v>
      </c>
      <c r="F20" s="15" t="s">
        <v>19</v>
      </c>
      <c r="G20" s="15"/>
      <c r="H20" s="32"/>
    </row>
    <row r="21" spans="1:17" s="46" customFormat="1" ht="21" customHeight="1">
      <c r="A21" s="16">
        <v>14</v>
      </c>
      <c r="B21" s="17" t="s">
        <v>54</v>
      </c>
      <c r="C21" s="17" t="s">
        <v>46</v>
      </c>
      <c r="D21" s="14">
        <v>3</v>
      </c>
      <c r="E21" s="16">
        <v>38000</v>
      </c>
      <c r="F21" s="15" t="s">
        <v>60</v>
      </c>
      <c r="G21" s="15"/>
      <c r="H21" s="32"/>
    </row>
    <row r="22" spans="1:17" s="46" customFormat="1" ht="21" customHeight="1">
      <c r="A22" s="16">
        <v>15</v>
      </c>
      <c r="B22" s="17" t="s">
        <v>55</v>
      </c>
      <c r="C22" s="17" t="s">
        <v>43</v>
      </c>
      <c r="D22" s="18">
        <v>3</v>
      </c>
      <c r="E22" s="16">
        <v>36900</v>
      </c>
      <c r="F22" s="15" t="s">
        <v>60</v>
      </c>
      <c r="G22" s="15"/>
      <c r="H22" s="32"/>
    </row>
    <row r="23" spans="1:17" s="46" customFormat="1" ht="21" customHeight="1">
      <c r="A23" s="16">
        <v>16</v>
      </c>
      <c r="B23" s="17"/>
      <c r="C23" s="17"/>
      <c r="D23" s="18"/>
      <c r="E23" s="16"/>
      <c r="F23" s="15"/>
      <c r="G23" s="15"/>
      <c r="H23" s="32"/>
    </row>
    <row r="24" spans="1:17" s="46" customFormat="1" ht="21" customHeight="1">
      <c r="A24" s="16">
        <v>17</v>
      </c>
      <c r="B24" s="17"/>
      <c r="C24" s="17"/>
      <c r="D24" s="14"/>
      <c r="E24" s="16"/>
      <c r="F24" s="15"/>
      <c r="G24" s="15"/>
      <c r="H24" s="32"/>
    </row>
    <row r="25" spans="1:17" s="46" customFormat="1" ht="21" customHeight="1">
      <c r="A25" s="16">
        <v>18</v>
      </c>
      <c r="B25" s="17"/>
      <c r="C25" s="17"/>
      <c r="D25" s="18"/>
      <c r="E25" s="16"/>
      <c r="F25" s="15"/>
      <c r="G25" s="15"/>
      <c r="H25" s="32"/>
    </row>
    <row r="26" spans="1:17" s="46" customFormat="1" ht="21" customHeight="1">
      <c r="A26" s="16">
        <v>19</v>
      </c>
      <c r="B26" s="17"/>
      <c r="C26" s="17"/>
      <c r="D26" s="18"/>
      <c r="E26" s="16"/>
      <c r="F26" s="15"/>
      <c r="G26" s="15"/>
      <c r="H26" s="32"/>
    </row>
    <row r="27" spans="1:17" s="46" customFormat="1" ht="21" customHeight="1">
      <c r="A27" s="16">
        <v>20</v>
      </c>
      <c r="B27" s="17"/>
      <c r="C27" s="17"/>
      <c r="D27" s="18"/>
      <c r="E27" s="16"/>
      <c r="F27" s="15"/>
      <c r="G27" s="15"/>
      <c r="H27" s="32"/>
    </row>
    <row r="28" spans="1:17" s="46" customFormat="1" ht="21" customHeight="1">
      <c r="A28" s="16">
        <v>21</v>
      </c>
      <c r="B28" s="17"/>
      <c r="C28" s="17"/>
      <c r="D28" s="18"/>
      <c r="E28" s="16"/>
      <c r="F28" s="15"/>
      <c r="G28" s="15"/>
      <c r="H28" s="32"/>
    </row>
    <row r="29" spans="1:17" s="46" customFormat="1" ht="21" customHeight="1">
      <c r="A29" s="16">
        <v>22</v>
      </c>
      <c r="B29" s="17"/>
      <c r="C29" s="17"/>
      <c r="D29" s="18"/>
      <c r="E29" s="16"/>
      <c r="F29" s="15"/>
      <c r="G29" s="15"/>
      <c r="H29" s="32"/>
    </row>
    <row r="30" spans="1:17" s="46" customFormat="1" ht="21" customHeight="1">
      <c r="A30" s="16">
        <v>23</v>
      </c>
      <c r="B30" s="17"/>
      <c r="C30" s="17"/>
      <c r="D30" s="18"/>
      <c r="E30" s="16"/>
      <c r="F30" s="15"/>
      <c r="G30" s="15"/>
      <c r="H30" s="32"/>
    </row>
    <row r="31" spans="1:17" s="46" customFormat="1" ht="21" customHeight="1">
      <c r="A31" s="16">
        <v>24</v>
      </c>
      <c r="B31" s="17"/>
      <c r="C31" s="17"/>
      <c r="D31" s="18"/>
      <c r="E31" s="16"/>
      <c r="F31" s="15"/>
      <c r="G31" s="15"/>
      <c r="H31" s="32"/>
    </row>
    <row r="32" spans="1:17" s="46" customFormat="1" ht="21" customHeight="1">
      <c r="A32" s="16">
        <v>25</v>
      </c>
      <c r="B32" s="17"/>
      <c r="C32" s="17"/>
      <c r="D32" s="18"/>
      <c r="E32" s="16"/>
      <c r="F32" s="15"/>
      <c r="G32" s="15"/>
      <c r="H32" s="32"/>
    </row>
    <row r="33" spans="1:8" s="46" customFormat="1" ht="21" customHeight="1">
      <c r="A33" s="16">
        <v>26</v>
      </c>
      <c r="B33" s="17"/>
      <c r="C33" s="17"/>
      <c r="D33" s="18"/>
      <c r="E33" s="16"/>
      <c r="F33" s="15"/>
      <c r="G33" s="15"/>
      <c r="H33" s="32"/>
    </row>
    <row r="34" spans="1:8" s="46" customFormat="1" ht="21" customHeight="1">
      <c r="A34" s="16">
        <v>27</v>
      </c>
      <c r="B34" s="17"/>
      <c r="C34" s="17"/>
      <c r="D34" s="18"/>
      <c r="E34" s="16"/>
      <c r="F34" s="15"/>
      <c r="G34" s="15"/>
      <c r="H34" s="32"/>
    </row>
    <row r="35" spans="1:8" s="46" customFormat="1" ht="21" customHeight="1">
      <c r="A35" s="16">
        <v>28</v>
      </c>
      <c r="B35" s="17"/>
      <c r="C35" s="17"/>
      <c r="D35" s="18"/>
      <c r="E35" s="16"/>
      <c r="F35" s="15"/>
      <c r="G35" s="15"/>
      <c r="H35" s="32"/>
    </row>
    <row r="36" spans="1:8" s="46" customFormat="1" ht="21" customHeight="1">
      <c r="A36" s="16">
        <v>29</v>
      </c>
      <c r="B36" s="17"/>
      <c r="C36" s="17"/>
      <c r="D36" s="18"/>
      <c r="E36" s="16"/>
      <c r="F36" s="15"/>
      <c r="G36" s="15"/>
      <c r="H36" s="32"/>
    </row>
    <row r="37" spans="1:8" s="46" customFormat="1" ht="21" customHeight="1">
      <c r="A37" s="16">
        <v>30</v>
      </c>
      <c r="B37" s="17"/>
      <c r="C37" s="17"/>
      <c r="D37" s="18"/>
      <c r="E37" s="16"/>
      <c r="F37" s="15"/>
      <c r="G37" s="15"/>
      <c r="H37" s="32"/>
    </row>
    <row r="38" spans="1:8" s="46" customFormat="1" ht="21" customHeight="1">
      <c r="A38" s="16">
        <v>31</v>
      </c>
      <c r="B38" s="17"/>
      <c r="C38" s="17"/>
      <c r="D38" s="18"/>
      <c r="E38" s="16"/>
      <c r="F38" s="15"/>
      <c r="G38" s="15"/>
      <c r="H38" s="32"/>
    </row>
    <row r="39" spans="1:8" s="46" customFormat="1" ht="21" customHeight="1">
      <c r="A39" s="16">
        <v>32</v>
      </c>
      <c r="B39" s="17"/>
      <c r="C39" s="17"/>
      <c r="D39" s="18"/>
      <c r="E39" s="16"/>
      <c r="F39" s="15"/>
      <c r="G39" s="15"/>
      <c r="H39" s="32"/>
    </row>
    <row r="40" spans="1:8" s="46" customFormat="1" ht="21" customHeight="1">
      <c r="A40" s="16">
        <v>33</v>
      </c>
      <c r="B40" s="17"/>
      <c r="C40" s="17"/>
      <c r="D40" s="18"/>
      <c r="E40" s="16"/>
      <c r="F40" s="15"/>
      <c r="G40" s="15"/>
      <c r="H40" s="32"/>
    </row>
    <row r="41" spans="1:8" s="46" customFormat="1" ht="21" customHeight="1">
      <c r="A41" s="16">
        <v>34</v>
      </c>
      <c r="B41" s="17"/>
      <c r="C41" s="17"/>
      <c r="D41" s="18"/>
      <c r="E41" s="16"/>
      <c r="F41" s="15"/>
      <c r="G41" s="15"/>
      <c r="H41" s="32"/>
    </row>
    <row r="42" spans="1:8" s="46" customFormat="1" ht="21" customHeight="1">
      <c r="A42" s="16">
        <v>35</v>
      </c>
      <c r="B42" s="17"/>
      <c r="C42" s="17"/>
      <c r="D42" s="18"/>
      <c r="E42" s="16"/>
      <c r="F42" s="15"/>
      <c r="G42" s="15"/>
      <c r="H42" s="32"/>
    </row>
    <row r="43" spans="1:8" s="46" customFormat="1" ht="21" customHeight="1">
      <c r="A43" s="16">
        <v>36</v>
      </c>
      <c r="B43" s="17"/>
      <c r="C43" s="17"/>
      <c r="D43" s="18"/>
      <c r="E43" s="16"/>
      <c r="F43" s="15"/>
      <c r="G43" s="15"/>
      <c r="H43" s="32"/>
    </row>
    <row r="44" spans="1:8" s="46" customFormat="1" ht="21" customHeight="1">
      <c r="A44" s="16">
        <v>37</v>
      </c>
      <c r="B44" s="17"/>
      <c r="C44" s="17"/>
      <c r="D44" s="18"/>
      <c r="E44" s="16"/>
      <c r="F44" s="15"/>
      <c r="G44" s="15"/>
      <c r="H44" s="32"/>
    </row>
    <row r="45" spans="1:8" s="46" customFormat="1" ht="21" customHeight="1">
      <c r="A45" s="16">
        <v>38</v>
      </c>
      <c r="B45" s="17"/>
      <c r="C45" s="17"/>
      <c r="D45" s="18"/>
      <c r="E45" s="16"/>
      <c r="F45" s="15"/>
      <c r="G45" s="15"/>
      <c r="H45" s="32"/>
    </row>
    <row r="46" spans="1:8" s="46" customFormat="1" ht="21" customHeight="1">
      <c r="A46" s="16">
        <v>39</v>
      </c>
      <c r="B46" s="17"/>
      <c r="C46" s="17"/>
      <c r="D46" s="18"/>
      <c r="E46" s="16"/>
      <c r="F46" s="15"/>
      <c r="G46" s="15"/>
      <c r="H46" s="32"/>
    </row>
    <row r="47" spans="1:8" s="46" customFormat="1" ht="21" customHeight="1">
      <c r="A47" s="16">
        <v>40</v>
      </c>
      <c r="B47" s="17"/>
      <c r="C47" s="17"/>
      <c r="D47" s="18"/>
      <c r="E47" s="16"/>
      <c r="F47" s="15"/>
      <c r="G47" s="15"/>
      <c r="H47" s="32"/>
    </row>
    <row r="48" spans="1:8" s="46" customFormat="1" ht="21" customHeight="1">
      <c r="A48" s="16">
        <v>41</v>
      </c>
      <c r="B48" s="17"/>
      <c r="C48" s="17"/>
      <c r="D48" s="18"/>
      <c r="E48" s="16"/>
      <c r="F48" s="15"/>
      <c r="G48" s="15"/>
      <c r="H48" s="32"/>
    </row>
    <row r="49" spans="1:8" s="46" customFormat="1" ht="21" customHeight="1">
      <c r="A49" s="16">
        <v>42</v>
      </c>
      <c r="B49" s="17"/>
      <c r="C49" s="17"/>
      <c r="D49" s="18"/>
      <c r="E49" s="16"/>
      <c r="F49" s="15"/>
      <c r="G49" s="15"/>
      <c r="H49" s="32"/>
    </row>
    <row r="50" spans="1:8" s="46" customFormat="1" ht="21" customHeight="1">
      <c r="A50" s="16">
        <v>43</v>
      </c>
      <c r="B50" s="17"/>
      <c r="C50" s="17"/>
      <c r="D50" s="18"/>
      <c r="E50" s="16"/>
      <c r="F50" s="15"/>
      <c r="G50" s="15"/>
      <c r="H50" s="32"/>
    </row>
    <row r="51" spans="1:8" s="46" customFormat="1" ht="21" customHeight="1">
      <c r="A51" s="16">
        <v>44</v>
      </c>
      <c r="B51" s="17"/>
      <c r="C51" s="17"/>
      <c r="D51" s="18"/>
      <c r="E51" s="16"/>
      <c r="F51" s="15"/>
      <c r="G51" s="15"/>
      <c r="H51" s="32"/>
    </row>
    <row r="52" spans="1:8" s="46" customFormat="1" ht="21" customHeight="1">
      <c r="A52" s="16">
        <v>45</v>
      </c>
      <c r="B52" s="17"/>
      <c r="C52" s="17"/>
      <c r="D52" s="18"/>
      <c r="E52" s="16"/>
      <c r="F52" s="15"/>
      <c r="G52" s="15"/>
      <c r="H52" s="32"/>
    </row>
    <row r="53" spans="1:8" s="46" customFormat="1" ht="21" customHeight="1">
      <c r="A53" s="16">
        <v>46</v>
      </c>
      <c r="B53" s="17"/>
      <c r="C53" s="17"/>
      <c r="D53" s="18"/>
      <c r="E53" s="16"/>
      <c r="F53" s="15"/>
      <c r="G53" s="15"/>
      <c r="H53" s="32"/>
    </row>
    <row r="54" spans="1:8" s="46" customFormat="1" ht="21" customHeight="1">
      <c r="A54" s="16">
        <v>47</v>
      </c>
      <c r="B54" s="17"/>
      <c r="C54" s="17"/>
      <c r="D54" s="18"/>
      <c r="E54" s="16"/>
      <c r="F54" s="15"/>
      <c r="G54" s="15"/>
      <c r="H54" s="32"/>
    </row>
    <row r="55" spans="1:8" s="46" customFormat="1" ht="21" customHeight="1">
      <c r="A55" s="16">
        <v>48</v>
      </c>
      <c r="B55" s="17"/>
      <c r="C55" s="17"/>
      <c r="D55" s="18"/>
      <c r="E55" s="16"/>
      <c r="F55" s="15"/>
      <c r="G55" s="15"/>
      <c r="H55" s="32"/>
    </row>
    <row r="56" spans="1:8" s="46" customFormat="1" ht="21" customHeight="1">
      <c r="A56" s="16">
        <v>49</v>
      </c>
      <c r="B56" s="17"/>
      <c r="C56" s="17"/>
      <c r="D56" s="18"/>
      <c r="E56" s="16"/>
      <c r="F56" s="15"/>
      <c r="G56" s="15"/>
      <c r="H56" s="32"/>
    </row>
    <row r="57" spans="1:8" s="46" customFormat="1" ht="21" customHeight="1">
      <c r="A57" s="16">
        <v>50</v>
      </c>
      <c r="B57" s="17"/>
      <c r="C57" s="17"/>
      <c r="D57" s="18"/>
      <c r="E57" s="16"/>
      <c r="F57" s="15"/>
      <c r="G57" s="15"/>
      <c r="H57" s="32"/>
    </row>
    <row r="58" spans="1:8" s="46" customFormat="1" ht="21" customHeight="1">
      <c r="A58" s="16">
        <v>51</v>
      </c>
      <c r="B58" s="17"/>
      <c r="C58" s="17"/>
      <c r="D58" s="18"/>
      <c r="E58" s="16"/>
      <c r="F58" s="15"/>
      <c r="G58" s="15"/>
      <c r="H58" s="32"/>
    </row>
    <row r="59" spans="1:8" s="46" customFormat="1" ht="21" customHeight="1">
      <c r="A59" s="16">
        <v>52</v>
      </c>
      <c r="B59" s="17"/>
      <c r="C59" s="17"/>
      <c r="D59" s="18"/>
      <c r="E59" s="16"/>
      <c r="F59" s="15"/>
      <c r="G59" s="15"/>
      <c r="H59" s="32"/>
    </row>
    <row r="60" spans="1:8" s="46" customFormat="1" ht="21" customHeight="1">
      <c r="A60" s="16">
        <v>53</v>
      </c>
      <c r="B60" s="17"/>
      <c r="C60" s="17"/>
      <c r="D60" s="18"/>
      <c r="E60" s="16"/>
      <c r="F60" s="15"/>
      <c r="G60" s="15"/>
      <c r="H60" s="32"/>
    </row>
    <row r="61" spans="1:8" s="46" customFormat="1" ht="21" customHeight="1">
      <c r="A61" s="16">
        <v>54</v>
      </c>
      <c r="B61" s="17"/>
      <c r="C61" s="17"/>
      <c r="D61" s="18"/>
      <c r="E61" s="16"/>
      <c r="F61" s="15"/>
      <c r="G61" s="15"/>
      <c r="H61" s="32"/>
    </row>
    <row r="62" spans="1:8" s="46" customFormat="1" ht="21" customHeight="1">
      <c r="A62" s="16">
        <v>55</v>
      </c>
      <c r="B62" s="17"/>
      <c r="C62" s="17"/>
      <c r="D62" s="18"/>
      <c r="E62" s="16"/>
      <c r="F62" s="15"/>
      <c r="G62" s="15"/>
      <c r="H62" s="32"/>
    </row>
    <row r="63" spans="1:8" s="46" customFormat="1" ht="21" customHeight="1">
      <c r="A63" s="16">
        <v>56</v>
      </c>
      <c r="B63" s="17"/>
      <c r="C63" s="17"/>
      <c r="D63" s="18"/>
      <c r="E63" s="16"/>
      <c r="F63" s="15"/>
      <c r="G63" s="15"/>
      <c r="H63" s="32"/>
    </row>
    <row r="64" spans="1:8" s="46" customFormat="1" ht="21" customHeight="1">
      <c r="A64" s="16">
        <v>57</v>
      </c>
      <c r="B64" s="17"/>
      <c r="C64" s="17"/>
      <c r="D64" s="18"/>
      <c r="E64" s="16"/>
      <c r="F64" s="15"/>
      <c r="G64" s="15"/>
      <c r="H64" s="32"/>
    </row>
    <row r="65" spans="1:8" s="46" customFormat="1" ht="21" customHeight="1">
      <c r="A65" s="16">
        <v>58</v>
      </c>
      <c r="B65" s="17"/>
      <c r="C65" s="17"/>
      <c r="D65" s="18"/>
      <c r="E65" s="16"/>
      <c r="F65" s="15"/>
      <c r="G65" s="15"/>
      <c r="H65" s="32"/>
    </row>
    <row r="66" spans="1:8" s="46" customFormat="1" ht="21" customHeight="1">
      <c r="A66" s="16">
        <v>59</v>
      </c>
      <c r="B66" s="17"/>
      <c r="C66" s="17"/>
      <c r="D66" s="18"/>
      <c r="E66" s="16"/>
      <c r="F66" s="15"/>
      <c r="G66" s="15"/>
      <c r="H66" s="32"/>
    </row>
    <row r="67" spans="1:8" s="46" customFormat="1" ht="21" customHeight="1">
      <c r="A67" s="16">
        <v>60</v>
      </c>
      <c r="B67" s="17"/>
      <c r="C67" s="17"/>
      <c r="D67" s="18"/>
      <c r="E67" s="16"/>
      <c r="F67" s="15"/>
      <c r="G67" s="15"/>
      <c r="H67" s="32"/>
    </row>
    <row r="68" spans="1:8" s="46" customFormat="1" ht="21" customHeight="1">
      <c r="A68" s="16">
        <v>61</v>
      </c>
      <c r="B68" s="17"/>
      <c r="C68" s="17"/>
      <c r="D68" s="18"/>
      <c r="E68" s="16"/>
      <c r="F68" s="15"/>
      <c r="G68" s="15"/>
      <c r="H68" s="32"/>
    </row>
    <row r="69" spans="1:8" s="46" customFormat="1" ht="21" customHeight="1">
      <c r="A69" s="16">
        <v>62</v>
      </c>
      <c r="B69" s="17"/>
      <c r="C69" s="17"/>
      <c r="D69" s="18"/>
      <c r="E69" s="16"/>
      <c r="F69" s="15"/>
      <c r="G69" s="15"/>
      <c r="H69" s="32"/>
    </row>
    <row r="70" spans="1:8" s="46" customFormat="1" ht="21" customHeight="1">
      <c r="A70" s="16">
        <v>63</v>
      </c>
      <c r="B70" s="17"/>
      <c r="C70" s="17"/>
      <c r="D70" s="18"/>
      <c r="E70" s="16"/>
      <c r="F70" s="15"/>
      <c r="G70" s="15"/>
      <c r="H70" s="32"/>
    </row>
    <row r="71" spans="1:8" s="46" customFormat="1" ht="21" customHeight="1">
      <c r="A71" s="16">
        <v>64</v>
      </c>
      <c r="B71" s="17"/>
      <c r="C71" s="17"/>
      <c r="D71" s="18"/>
      <c r="E71" s="16"/>
      <c r="F71" s="15"/>
      <c r="G71" s="15"/>
      <c r="H71" s="32"/>
    </row>
    <row r="72" spans="1:8" s="46" customFormat="1" ht="21" customHeight="1">
      <c r="A72" s="16">
        <v>65</v>
      </c>
      <c r="B72" s="17"/>
      <c r="C72" s="17"/>
      <c r="D72" s="18"/>
      <c r="E72" s="16"/>
      <c r="F72" s="15"/>
      <c r="G72" s="15"/>
      <c r="H72" s="32"/>
    </row>
    <row r="73" spans="1:8" s="46" customFormat="1" ht="21" customHeight="1">
      <c r="A73" s="16">
        <v>66</v>
      </c>
      <c r="B73" s="17"/>
      <c r="C73" s="17"/>
      <c r="D73" s="18"/>
      <c r="E73" s="16"/>
      <c r="F73" s="15"/>
      <c r="G73" s="15"/>
      <c r="H73" s="32"/>
    </row>
    <row r="74" spans="1:8" s="46" customFormat="1" ht="21" customHeight="1">
      <c r="A74" s="16">
        <v>67</v>
      </c>
      <c r="B74" s="17"/>
      <c r="C74" s="17"/>
      <c r="D74" s="18"/>
      <c r="E74" s="16"/>
      <c r="F74" s="15"/>
      <c r="G74" s="15"/>
      <c r="H74" s="32"/>
    </row>
    <row r="75" spans="1:8" s="46" customFormat="1" ht="21" customHeight="1">
      <c r="A75" s="16">
        <v>68</v>
      </c>
      <c r="B75" s="17"/>
      <c r="C75" s="17"/>
      <c r="D75" s="18"/>
      <c r="E75" s="16"/>
      <c r="F75" s="15"/>
      <c r="G75" s="15"/>
      <c r="H75" s="32"/>
    </row>
    <row r="76" spans="1:8" s="46" customFormat="1" ht="21" customHeight="1">
      <c r="A76" s="16">
        <v>69</v>
      </c>
      <c r="B76" s="17"/>
      <c r="C76" s="17"/>
      <c r="D76" s="18"/>
      <c r="E76" s="16"/>
      <c r="F76" s="15"/>
      <c r="G76" s="15"/>
      <c r="H76" s="32"/>
    </row>
    <row r="77" spans="1:8" s="46" customFormat="1" ht="21" customHeight="1">
      <c r="A77" s="16">
        <v>70</v>
      </c>
      <c r="B77" s="17"/>
      <c r="C77" s="17"/>
      <c r="D77" s="18"/>
      <c r="E77" s="16"/>
      <c r="F77" s="15"/>
      <c r="G77" s="15"/>
      <c r="H77" s="32"/>
    </row>
    <row r="78" spans="1:8" s="46" customFormat="1" ht="21" customHeight="1">
      <c r="A78" s="16">
        <v>71</v>
      </c>
      <c r="B78" s="17"/>
      <c r="C78" s="17"/>
      <c r="D78" s="18"/>
      <c r="E78" s="16"/>
      <c r="F78" s="15"/>
      <c r="G78" s="15"/>
      <c r="H78" s="32"/>
    </row>
    <row r="79" spans="1:8" s="46" customFormat="1" ht="21" customHeight="1">
      <c r="A79" s="16">
        <v>72</v>
      </c>
      <c r="B79" s="17"/>
      <c r="C79" s="17"/>
      <c r="D79" s="18"/>
      <c r="E79" s="16"/>
      <c r="F79" s="15"/>
      <c r="G79" s="15"/>
      <c r="H79" s="32"/>
    </row>
    <row r="80" spans="1:8" s="46" customFormat="1" ht="21" customHeight="1">
      <c r="A80" s="16">
        <v>73</v>
      </c>
      <c r="B80" s="17"/>
      <c r="C80" s="17"/>
      <c r="D80" s="18"/>
      <c r="E80" s="16"/>
      <c r="F80" s="15"/>
      <c r="G80" s="15"/>
      <c r="H80" s="32"/>
    </row>
    <row r="81" spans="1:8" s="46" customFormat="1" ht="21" customHeight="1">
      <c r="A81" s="16">
        <v>74</v>
      </c>
      <c r="B81" s="17"/>
      <c r="C81" s="17"/>
      <c r="D81" s="18"/>
      <c r="E81" s="16"/>
      <c r="F81" s="15"/>
      <c r="G81" s="15"/>
      <c r="H81" s="32"/>
    </row>
    <row r="82" spans="1:8" s="46" customFormat="1" ht="21" customHeight="1">
      <c r="A82" s="16">
        <v>75</v>
      </c>
      <c r="B82" s="17"/>
      <c r="C82" s="17"/>
      <c r="D82" s="18"/>
      <c r="E82" s="16"/>
      <c r="F82" s="15"/>
      <c r="G82" s="15"/>
      <c r="H82" s="32"/>
    </row>
    <row r="83" spans="1:8" s="46" customFormat="1" ht="21" customHeight="1">
      <c r="A83" s="16">
        <v>76</v>
      </c>
      <c r="B83" s="17"/>
      <c r="C83" s="17"/>
      <c r="D83" s="18"/>
      <c r="E83" s="16"/>
      <c r="F83" s="15"/>
      <c r="G83" s="15"/>
      <c r="H83" s="32"/>
    </row>
    <row r="84" spans="1:8" s="46" customFormat="1" ht="21" customHeight="1">
      <c r="A84" s="16">
        <v>77</v>
      </c>
      <c r="B84" s="17"/>
      <c r="C84" s="17"/>
      <c r="D84" s="18"/>
      <c r="E84" s="16"/>
      <c r="F84" s="15"/>
      <c r="G84" s="15"/>
      <c r="H84" s="32"/>
    </row>
    <row r="85" spans="1:8" s="46" customFormat="1" ht="21" customHeight="1">
      <c r="A85" s="16">
        <v>78</v>
      </c>
      <c r="B85" s="17"/>
      <c r="C85" s="17"/>
      <c r="D85" s="18"/>
      <c r="E85" s="16"/>
      <c r="F85" s="15"/>
      <c r="G85" s="15"/>
      <c r="H85" s="32"/>
    </row>
    <row r="86" spans="1:8" s="46" customFormat="1" ht="21" customHeight="1">
      <c r="A86" s="16">
        <v>79</v>
      </c>
      <c r="B86" s="17"/>
      <c r="C86" s="17"/>
      <c r="D86" s="18"/>
      <c r="E86" s="16"/>
      <c r="F86" s="15"/>
      <c r="G86" s="15"/>
      <c r="H86" s="32"/>
    </row>
    <row r="87" spans="1:8" s="46" customFormat="1" ht="21" customHeight="1">
      <c r="A87" s="16">
        <v>80</v>
      </c>
      <c r="B87" s="17"/>
      <c r="C87" s="17"/>
      <c r="D87" s="18"/>
      <c r="E87" s="16"/>
      <c r="F87" s="15"/>
      <c r="G87" s="15"/>
      <c r="H87" s="32"/>
    </row>
    <row r="88" spans="1:8" s="46" customFormat="1" ht="21" customHeight="1">
      <c r="A88" s="16">
        <v>81</v>
      </c>
      <c r="B88" s="17"/>
      <c r="C88" s="17"/>
      <c r="D88" s="18"/>
      <c r="E88" s="16"/>
      <c r="F88" s="15"/>
      <c r="G88" s="15"/>
      <c r="H88" s="32"/>
    </row>
    <row r="89" spans="1:8" s="46" customFormat="1" ht="21" customHeight="1">
      <c r="A89" s="16">
        <v>82</v>
      </c>
      <c r="B89" s="17"/>
      <c r="C89" s="17"/>
      <c r="D89" s="18"/>
      <c r="E89" s="16"/>
      <c r="F89" s="15"/>
      <c r="G89" s="15"/>
      <c r="H89" s="32"/>
    </row>
    <row r="90" spans="1:8" s="46" customFormat="1" ht="21" customHeight="1">
      <c r="A90" s="16">
        <v>83</v>
      </c>
      <c r="B90" s="17"/>
      <c r="C90" s="17"/>
      <c r="D90" s="18"/>
      <c r="E90" s="16"/>
      <c r="F90" s="15"/>
      <c r="G90" s="15"/>
      <c r="H90" s="32"/>
    </row>
    <row r="91" spans="1:8" s="46" customFormat="1" ht="21" customHeight="1">
      <c r="A91" s="16">
        <v>84</v>
      </c>
      <c r="B91" s="17"/>
      <c r="C91" s="17"/>
      <c r="D91" s="18"/>
      <c r="E91" s="16"/>
      <c r="F91" s="15"/>
      <c r="G91" s="15"/>
      <c r="H91" s="32"/>
    </row>
    <row r="92" spans="1:8" s="46" customFormat="1" ht="21" customHeight="1">
      <c r="A92" s="16">
        <v>85</v>
      </c>
      <c r="B92" s="17"/>
      <c r="C92" s="17"/>
      <c r="D92" s="18"/>
      <c r="E92" s="16"/>
      <c r="F92" s="15"/>
      <c r="G92" s="15"/>
      <c r="H92" s="32"/>
    </row>
    <row r="93" spans="1:8" s="46" customFormat="1" ht="21" customHeight="1">
      <c r="A93" s="16">
        <v>86</v>
      </c>
      <c r="B93" s="17"/>
      <c r="C93" s="17"/>
      <c r="D93" s="18"/>
      <c r="E93" s="16"/>
      <c r="F93" s="15"/>
      <c r="G93" s="15"/>
      <c r="H93" s="32"/>
    </row>
    <row r="94" spans="1:8" s="46" customFormat="1" ht="21" customHeight="1">
      <c r="A94" s="16">
        <v>87</v>
      </c>
      <c r="B94" s="17"/>
      <c r="C94" s="17"/>
      <c r="D94" s="18"/>
      <c r="E94" s="16"/>
      <c r="F94" s="15"/>
      <c r="G94" s="15"/>
      <c r="H94" s="32"/>
    </row>
    <row r="95" spans="1:8" s="46" customFormat="1" ht="21" customHeight="1">
      <c r="A95" s="16">
        <v>88</v>
      </c>
      <c r="B95" s="17"/>
      <c r="C95" s="17"/>
      <c r="D95" s="18"/>
      <c r="E95" s="16"/>
      <c r="F95" s="15"/>
      <c r="G95" s="15"/>
      <c r="H95" s="32"/>
    </row>
    <row r="96" spans="1:8" s="46" customFormat="1" ht="21" customHeight="1">
      <c r="A96" s="16">
        <v>89</v>
      </c>
      <c r="B96" s="17"/>
      <c r="C96" s="17"/>
      <c r="D96" s="18"/>
      <c r="E96" s="16"/>
      <c r="F96" s="15"/>
      <c r="G96" s="15"/>
      <c r="H96" s="32"/>
    </row>
    <row r="97" spans="1:8" s="46" customFormat="1" ht="21" customHeight="1">
      <c r="A97" s="16">
        <v>90</v>
      </c>
      <c r="B97" s="17"/>
      <c r="C97" s="17"/>
      <c r="D97" s="18"/>
      <c r="E97" s="16"/>
      <c r="F97" s="15"/>
      <c r="G97" s="15"/>
      <c r="H97" s="32"/>
    </row>
    <row r="98" spans="1:8" s="46" customFormat="1" ht="21" customHeight="1">
      <c r="A98" s="16">
        <v>91</v>
      </c>
      <c r="B98" s="17"/>
      <c r="C98" s="17"/>
      <c r="D98" s="18"/>
      <c r="E98" s="16"/>
      <c r="F98" s="15"/>
      <c r="G98" s="15"/>
      <c r="H98" s="32"/>
    </row>
    <row r="99" spans="1:8" s="46" customFormat="1" ht="21" customHeight="1">
      <c r="A99" s="16">
        <v>92</v>
      </c>
      <c r="B99" s="17"/>
      <c r="C99" s="17"/>
      <c r="D99" s="18"/>
      <c r="E99" s="16"/>
      <c r="F99" s="15"/>
      <c r="G99" s="15"/>
      <c r="H99" s="32"/>
    </row>
    <row r="100" spans="1:8" s="46" customFormat="1" ht="21" customHeight="1">
      <c r="A100" s="16">
        <v>93</v>
      </c>
      <c r="B100" s="17"/>
      <c r="C100" s="17"/>
      <c r="D100" s="18"/>
      <c r="E100" s="16"/>
      <c r="F100" s="15"/>
      <c r="G100" s="15"/>
      <c r="H100" s="32"/>
    </row>
    <row r="101" spans="1:8" s="46" customFormat="1" ht="21" customHeight="1">
      <c r="A101" s="16">
        <v>94</v>
      </c>
      <c r="B101" s="17"/>
      <c r="C101" s="17"/>
      <c r="D101" s="18"/>
      <c r="E101" s="16"/>
      <c r="F101" s="15"/>
      <c r="G101" s="15"/>
      <c r="H101" s="32"/>
    </row>
    <row r="102" spans="1:8" s="46" customFormat="1" ht="21" customHeight="1">
      <c r="A102" s="16">
        <v>95</v>
      </c>
      <c r="B102" s="17"/>
      <c r="C102" s="17"/>
      <c r="D102" s="18"/>
      <c r="E102" s="16"/>
      <c r="F102" s="15"/>
      <c r="G102" s="15"/>
      <c r="H102" s="32"/>
    </row>
    <row r="103" spans="1:8" s="46" customFormat="1" ht="21" customHeight="1">
      <c r="A103" s="16">
        <v>96</v>
      </c>
      <c r="B103" s="17"/>
      <c r="C103" s="17"/>
      <c r="D103" s="18"/>
      <c r="E103" s="16"/>
      <c r="F103" s="15"/>
      <c r="G103" s="15"/>
      <c r="H103" s="32"/>
    </row>
    <row r="104" spans="1:8" s="46" customFormat="1" ht="21" customHeight="1">
      <c r="A104" s="16">
        <v>97</v>
      </c>
      <c r="B104" s="17"/>
      <c r="C104" s="17"/>
      <c r="D104" s="18"/>
      <c r="E104" s="16"/>
      <c r="F104" s="15"/>
      <c r="G104" s="15"/>
      <c r="H104" s="32"/>
    </row>
    <row r="105" spans="1:8" s="46" customFormat="1" ht="21" customHeight="1">
      <c r="A105" s="16">
        <v>98</v>
      </c>
      <c r="B105" s="17"/>
      <c r="C105" s="17"/>
      <c r="D105" s="18"/>
      <c r="E105" s="16"/>
      <c r="F105" s="15"/>
      <c r="G105" s="15"/>
      <c r="H105" s="32"/>
    </row>
    <row r="106" spans="1:8" s="46" customFormat="1" ht="21" customHeight="1">
      <c r="A106" s="16">
        <v>99</v>
      </c>
      <c r="B106" s="17"/>
      <c r="C106" s="17"/>
      <c r="D106" s="18"/>
      <c r="E106" s="16"/>
      <c r="F106" s="15"/>
      <c r="G106" s="15"/>
      <c r="H106" s="32"/>
    </row>
    <row r="107" spans="1:8" s="46" customFormat="1" ht="21" customHeight="1">
      <c r="A107" s="16">
        <v>100</v>
      </c>
      <c r="B107" s="17"/>
      <c r="C107" s="17"/>
      <c r="D107" s="18"/>
      <c r="E107" s="16"/>
      <c r="F107" s="15"/>
      <c r="G107" s="15"/>
      <c r="H107" s="32"/>
    </row>
    <row r="108" spans="1:8" s="46" customFormat="1" ht="21" customHeight="1">
      <c r="A108" s="16">
        <v>101</v>
      </c>
      <c r="B108" s="17"/>
      <c r="C108" s="17"/>
      <c r="D108" s="18"/>
      <c r="E108" s="16"/>
      <c r="F108" s="15"/>
      <c r="G108" s="15"/>
      <c r="H108" s="32"/>
    </row>
    <row r="109" spans="1:8"/>
    <row r="110" spans="1:8"/>
    <row r="111" spans="1:8"/>
    <row r="112" spans="1:8"/>
    <row r="113"/>
    <row r="114"/>
  </sheetData>
  <sheetProtection password="C1FB" sheet="1" objects="1" scenarios="1" formatCells="0" formatColumns="0" formatRows="0" selectLockedCells="1"/>
  <mergeCells count="16">
    <mergeCell ref="M18:Q18"/>
    <mergeCell ref="N8:P9"/>
    <mergeCell ref="A3:B3"/>
    <mergeCell ref="C1:E1"/>
    <mergeCell ref="A5:B5"/>
    <mergeCell ref="C3:H3"/>
    <mergeCell ref="A4:B4"/>
    <mergeCell ref="E4:G4"/>
    <mergeCell ref="E5:G5"/>
    <mergeCell ref="J6:M6"/>
    <mergeCell ref="K4:L4"/>
    <mergeCell ref="M12:Q13"/>
    <mergeCell ref="M14:Q14"/>
    <mergeCell ref="M15:Q15"/>
    <mergeCell ref="M16:Q16"/>
    <mergeCell ref="M17:Q17"/>
  </mergeCells>
  <dataValidations count="3">
    <dataValidation type="list" allowBlank="1" showInputMessage="1" showErrorMessage="1" sqref="F8:F108">
      <formula1>"GPF, GPF-2004"</formula1>
    </dataValidation>
    <dataValidation type="list" allowBlank="1" showInputMessage="1" showErrorMessage="1" sqref="H8:H108">
      <formula1>$U$1:$U$3</formula1>
    </dataValidation>
    <dataValidation type="whole" operator="lessThanOrEqual" allowBlank="1" showInputMessage="1" showErrorMessage="1" sqref="D8:D108">
      <formula1>9</formula1>
    </dataValidation>
  </dataValidations>
  <hyperlinks>
    <hyperlink ref="M18" r:id="rId1"/>
    <hyperlink ref="J6" r:id="rId2"/>
  </hyperlinks>
  <pageMargins left="0.7" right="0.7" top="0.75" bottom="0.75" header="0.3" footer="0.3"/>
  <pageSetup paperSize="9" orientation="portrait" horizontalDpi="300" verticalDpi="300" r:id="rId3"/>
  <drawing r:id="rId4"/>
</worksheet>
</file>

<file path=xl/worksheets/sheet2.xml><?xml version="1.0" encoding="utf-8"?>
<worksheet xmlns="http://schemas.openxmlformats.org/spreadsheetml/2006/main" xmlns:r="http://schemas.openxmlformats.org/officeDocument/2006/relationships">
  <dimension ref="A1:AB27"/>
  <sheetViews>
    <sheetView showGridLines="0" view="pageBreakPreview" zoomScale="110" zoomScaleSheetLayoutView="110" workbookViewId="0">
      <selection activeCell="U8" sqref="U8"/>
    </sheetView>
  </sheetViews>
  <sheetFormatPr defaultColWidth="9.125" defaultRowHeight="15"/>
  <cols>
    <col min="1" max="1" width="4.125" style="4" customWidth="1"/>
    <col min="2" max="2" width="7.875" style="4" customWidth="1"/>
    <col min="3" max="3" width="8" style="4" customWidth="1"/>
    <col min="4" max="5" width="6.75" style="4" customWidth="1"/>
    <col min="6" max="6" width="7.625" style="4" customWidth="1"/>
    <col min="7" max="7" width="7.75" style="4" customWidth="1"/>
    <col min="8" max="9" width="6.75" style="4" customWidth="1"/>
    <col min="10" max="10" width="7.25" style="4" customWidth="1"/>
    <col min="11" max="11" width="6.625" style="4" customWidth="1"/>
    <col min="12" max="12" width="6.75" style="4" customWidth="1"/>
    <col min="13" max="13" width="6.25" style="4" customWidth="1"/>
    <col min="14" max="14" width="6.75" style="4" customWidth="1"/>
    <col min="15" max="15" width="7.625" style="4" customWidth="1"/>
    <col min="16" max="16" width="7.125" style="4" customWidth="1"/>
    <col min="17" max="17" width="8.625" style="4" customWidth="1"/>
    <col min="18" max="18" width="10.375" style="4" customWidth="1"/>
    <col min="19" max="19" width="10.5" style="4" customWidth="1"/>
    <col min="20" max="22" width="9.125" style="4"/>
    <col min="23" max="28" width="9.125" style="4" hidden="1" customWidth="1"/>
    <col min="29" max="29" width="9.125" style="4" customWidth="1"/>
    <col min="30" max="16384" width="9.125" style="4"/>
  </cols>
  <sheetData>
    <row r="1" spans="1:27" ht="21.75" customHeight="1">
      <c r="A1" s="102" t="s">
        <v>62</v>
      </c>
      <c r="B1" s="102"/>
      <c r="C1" s="102"/>
      <c r="D1" s="102"/>
      <c r="E1" s="102"/>
      <c r="F1" s="102"/>
      <c r="G1" s="102"/>
      <c r="H1" s="102"/>
      <c r="I1" s="102"/>
      <c r="J1" s="102"/>
      <c r="K1" s="102"/>
      <c r="L1" s="102"/>
      <c r="M1" s="102"/>
      <c r="N1" s="102"/>
      <c r="O1" s="102"/>
      <c r="P1" s="102"/>
      <c r="Q1" s="102"/>
      <c r="R1" s="102"/>
      <c r="S1" s="102"/>
      <c r="W1" s="4">
        <f>IF(ISNA(VLOOKUP($D$3,Master!A$8:N$127,4,FALSE)),"",VLOOKUP($D$3,Master!A$8:AH$127,4,FALSE))</f>
        <v>3</v>
      </c>
      <c r="X1" s="4" t="str">
        <f>IF(ISNA(VLOOKUP($D$3,Master!A$8:N$127,6,FALSE)),"",VLOOKUP($D$3,Master!A$8:AH$127,6,FALSE))</f>
        <v>GPF</v>
      </c>
      <c r="Y1" s="4" t="s">
        <v>60</v>
      </c>
      <c r="Z1" s="4" t="s">
        <v>19</v>
      </c>
      <c r="AA1" s="4">
        <f>IF(ISNA(VLOOKUP($D$3,Master!A$8:N$127,7,FALSE)),"",VLOOKUP($D$3,Master!A$8:AH$127,7,FALSE))</f>
        <v>0</v>
      </c>
    </row>
    <row r="2" spans="1:27" ht="18">
      <c r="A2" s="103" t="str">
        <f>IF(AND(Master!C3=""),"",CONCATENATE("Office Of  ",Master!C3))</f>
        <v>Office Of  Mahatma Gandhi Government School (English Medium) BAR , Pali</v>
      </c>
      <c r="B2" s="103"/>
      <c r="C2" s="103"/>
      <c r="D2" s="103"/>
      <c r="E2" s="103"/>
      <c r="F2" s="103"/>
      <c r="G2" s="103"/>
      <c r="H2" s="103"/>
      <c r="I2" s="103"/>
      <c r="J2" s="103"/>
      <c r="K2" s="103"/>
      <c r="L2" s="103"/>
      <c r="M2" s="103"/>
      <c r="N2" s="103"/>
      <c r="O2" s="103"/>
      <c r="P2" s="103"/>
      <c r="Q2" s="103"/>
      <c r="R2" s="103"/>
      <c r="S2" s="103"/>
      <c r="X2" s="4">
        <f>IF(ISNA(VLOOKUP($D$3,Master!A$8:N$127,8,FALSE)),"",VLOOKUP($D$3,Master!A$8:AH$127,8,FALSE))</f>
        <v>0</v>
      </c>
      <c r="Y2" s="4" t="s">
        <v>57</v>
      </c>
    </row>
    <row r="3" spans="1:27" ht="18.75">
      <c r="C3" s="64" t="s">
        <v>66</v>
      </c>
      <c r="D3" s="67">
        <v>5</v>
      </c>
      <c r="E3" s="104" t="s">
        <v>11</v>
      </c>
      <c r="F3" s="104"/>
      <c r="G3" s="104"/>
      <c r="H3" s="104"/>
      <c r="I3" s="104"/>
      <c r="J3" s="101" t="str">
        <f>IF(ISNA(VLOOKUP($D$3,Master!A$8:N$127,2,FALSE)),"",VLOOKUP($D$3,Master!A$8:AH$127,2,FALSE))</f>
        <v>HEERA LAL JAT</v>
      </c>
      <c r="K3" s="101"/>
      <c r="L3" s="101"/>
      <c r="M3" s="101"/>
      <c r="N3" s="101"/>
      <c r="O3" s="63" t="s">
        <v>32</v>
      </c>
      <c r="P3" s="101" t="str">
        <f>IF(ISNA(VLOOKUP($D$3,Master!A$8:N$127,3,FALSE)),"",VLOOKUP($D$3,Master!A$8:AH$127,3,FALSE))</f>
        <v>Sr. Teacher</v>
      </c>
      <c r="Q3" s="101"/>
      <c r="R3" s="101"/>
      <c r="S3" s="101"/>
    </row>
    <row r="4" spans="1:27" ht="15.75" customHeight="1">
      <c r="E4" s="19"/>
      <c r="F4" s="55"/>
      <c r="G4" s="22"/>
      <c r="H4" s="22"/>
      <c r="I4" s="22"/>
      <c r="J4" s="5"/>
      <c r="K4" s="5"/>
      <c r="L4" s="5"/>
      <c r="M4" s="5"/>
      <c r="N4" s="5"/>
      <c r="O4" s="6"/>
      <c r="P4" s="6"/>
    </row>
    <row r="5" spans="1:27" ht="24.75" customHeight="1">
      <c r="A5" s="105" t="s">
        <v>0</v>
      </c>
      <c r="B5" s="106" t="s">
        <v>3</v>
      </c>
      <c r="C5" s="107" t="s">
        <v>5</v>
      </c>
      <c r="D5" s="107"/>
      <c r="E5" s="107"/>
      <c r="F5" s="107"/>
      <c r="G5" s="107" t="s">
        <v>6</v>
      </c>
      <c r="H5" s="107"/>
      <c r="I5" s="107"/>
      <c r="J5" s="107"/>
      <c r="K5" s="107" t="s">
        <v>7</v>
      </c>
      <c r="L5" s="107"/>
      <c r="M5" s="107"/>
      <c r="N5" s="107"/>
      <c r="O5" s="112" t="s">
        <v>9</v>
      </c>
      <c r="P5" s="113"/>
      <c r="Q5" s="114"/>
      <c r="R5" s="121" t="s">
        <v>71</v>
      </c>
      <c r="S5" s="121" t="s">
        <v>51</v>
      </c>
    </row>
    <row r="6" spans="1:27" ht="69" customHeight="1">
      <c r="A6" s="105"/>
      <c r="B6" s="106"/>
      <c r="C6" s="57" t="s">
        <v>30</v>
      </c>
      <c r="D6" s="58" t="s">
        <v>1</v>
      </c>
      <c r="E6" s="59" t="s">
        <v>2</v>
      </c>
      <c r="F6" s="57" t="s">
        <v>63</v>
      </c>
      <c r="G6" s="57" t="s">
        <v>30</v>
      </c>
      <c r="H6" s="58" t="s">
        <v>1</v>
      </c>
      <c r="I6" s="59" t="s">
        <v>2</v>
      </c>
      <c r="J6" s="57" t="s">
        <v>64</v>
      </c>
      <c r="K6" s="57" t="s">
        <v>4</v>
      </c>
      <c r="L6" s="58" t="s">
        <v>1</v>
      </c>
      <c r="M6" s="59" t="s">
        <v>2</v>
      </c>
      <c r="N6" s="60" t="s">
        <v>65</v>
      </c>
      <c r="O6" s="56" t="str">
        <f>IF(X1="GPF","GPF ","GPF-2004 ")</f>
        <v xml:space="preserve">GPF </v>
      </c>
      <c r="P6" s="34" t="s">
        <v>52</v>
      </c>
      <c r="Q6" s="60" t="s">
        <v>70</v>
      </c>
      <c r="R6" s="121"/>
      <c r="S6" s="121"/>
    </row>
    <row r="7" spans="1:27" ht="18" customHeight="1">
      <c r="A7" s="7">
        <v>1</v>
      </c>
      <c r="B7" s="7">
        <v>2</v>
      </c>
      <c r="C7" s="7">
        <v>3</v>
      </c>
      <c r="D7" s="7">
        <v>4</v>
      </c>
      <c r="E7" s="7">
        <v>5</v>
      </c>
      <c r="F7" s="7">
        <v>6</v>
      </c>
      <c r="G7" s="7">
        <v>7</v>
      </c>
      <c r="H7" s="7">
        <v>8</v>
      </c>
      <c r="I7" s="7">
        <v>9</v>
      </c>
      <c r="J7" s="7">
        <v>10</v>
      </c>
      <c r="K7" s="7">
        <v>11</v>
      </c>
      <c r="L7" s="7">
        <v>12</v>
      </c>
      <c r="M7" s="7">
        <v>13</v>
      </c>
      <c r="N7" s="7">
        <v>14</v>
      </c>
      <c r="O7" s="7">
        <v>15</v>
      </c>
      <c r="P7" s="7">
        <v>17</v>
      </c>
      <c r="Q7" s="7">
        <v>18</v>
      </c>
      <c r="R7" s="7">
        <v>19</v>
      </c>
      <c r="S7" s="7">
        <v>20</v>
      </c>
    </row>
    <row r="8" spans="1:27" ht="21" customHeight="1">
      <c r="A8" s="8">
        <v>1</v>
      </c>
      <c r="B8" s="23">
        <f>IF(AND($D$3=""),"",X8)</f>
        <v>44562</v>
      </c>
      <c r="C8" s="9">
        <f>IF(ISNA(VLOOKUP(D3,Master!A$8:N$127,5,FALSE)),"",VLOOKUP($D$3,Master!A$8:AH$127,5,FALSE))</f>
        <v>52300</v>
      </c>
      <c r="D8" s="9">
        <f>IF(AND(C8=""),"",IF(AND($D$3=""),"",ROUND(C8*Master!C$5%,0)))</f>
        <v>17782</v>
      </c>
      <c r="E8" s="9">
        <f>IF(AND(C8=""),"",IF(AND($D$3=""),"",ROUND(C8*Master!H$5%,0)))</f>
        <v>4707</v>
      </c>
      <c r="F8" s="9">
        <f t="shared" ref="F8:F13" si="0">IF(AND(C8=""),"",SUM(C8:E8))</f>
        <v>74789</v>
      </c>
      <c r="G8" s="9">
        <f>IF(ISNA(VLOOKUP($D$3,Master!A$8:N$127,5,FALSE)),"",VLOOKUP($D$3,Master!A$8:AH$127,5,FALSE))</f>
        <v>52300</v>
      </c>
      <c r="H8" s="9">
        <f>IF(AND(G8=""),"",IF(AND($D$3=""),"",ROUND(G8*Master!C$4%,0)))</f>
        <v>16213</v>
      </c>
      <c r="I8" s="9">
        <f>IF(AND(G8=""),"",IF(AND($D$3=""),"",ROUND(G8*Master!H$4%,0)))</f>
        <v>4707</v>
      </c>
      <c r="J8" s="9">
        <f t="shared" ref="J8:J13" si="1">IF(AND(C8=""),"",SUM(G8:I8))</f>
        <v>73220</v>
      </c>
      <c r="K8" s="9">
        <f t="shared" ref="K8:N13" si="2">IF(AND(C8=""),"",IF(AND(G8=""),"",C8-G8))</f>
        <v>0</v>
      </c>
      <c r="L8" s="9">
        <f t="shared" si="2"/>
        <v>1569</v>
      </c>
      <c r="M8" s="9">
        <f t="shared" si="2"/>
        <v>0</v>
      </c>
      <c r="N8" s="9">
        <f t="shared" si="2"/>
        <v>1569</v>
      </c>
      <c r="O8" s="9">
        <f>IF(AND(C8=""),"",IF(AND(B8=X8),N8-P8,"0"))</f>
        <v>1569</v>
      </c>
      <c r="P8" s="9">
        <f t="shared" ref="P8:P13" si="3">IF(AND($D$3=""),"",IF(AND(N8=""),"",ROUND(N8*AA$1%,0)))</f>
        <v>0</v>
      </c>
      <c r="Q8" s="9">
        <f>IF(AND($D$3=""),"",IF(AND(C8=""),"",IF(AND(O8=""),"",SUM(O8,P8))))</f>
        <v>1569</v>
      </c>
      <c r="R8" s="9">
        <f>IF(AND(N8=""),"",IF(AND(Q8=""),"",N8-Q8))</f>
        <v>0</v>
      </c>
      <c r="S8" s="20"/>
      <c r="X8" s="23">
        <v>44562</v>
      </c>
    </row>
    <row r="9" spans="1:27" ht="21" customHeight="1">
      <c r="A9" s="8">
        <v>2</v>
      </c>
      <c r="B9" s="23">
        <f>IF(AND($D$3=""),"",IF(AND(Arrear!W$1&lt;2),"",X9))</f>
        <v>44593</v>
      </c>
      <c r="C9" s="9">
        <f>IF(AND($D$3=""),"",IF(AND(Arrear!W$1&lt;2),"",Arrear!C8))</f>
        <v>52300</v>
      </c>
      <c r="D9" s="9">
        <f>IF(AND(C9=""),"",IF(AND($D$3=""),"",ROUND(C9*Master!C$5%,0)))</f>
        <v>17782</v>
      </c>
      <c r="E9" s="9">
        <f>IF(AND(C9=""),"",IF(AND($D$3=""),"",ROUND(C9*Master!H$5%,0)))</f>
        <v>4707</v>
      </c>
      <c r="F9" s="9">
        <f t="shared" si="0"/>
        <v>74789</v>
      </c>
      <c r="G9" s="9">
        <f>IF(AND($D$3=""),"",IF(AND(Arrear!W$1&lt;2),"",Arrear!C9))</f>
        <v>52300</v>
      </c>
      <c r="H9" s="9">
        <f>IF(AND(G9=""),"",IF(AND($D$3=""),"",ROUND(G9*Master!C$4%,0)))</f>
        <v>16213</v>
      </c>
      <c r="I9" s="9">
        <f>IF(AND(G9=""),"",IF(AND($D$3=""),"",ROUND(G9*Master!H$4%,0)))</f>
        <v>4707</v>
      </c>
      <c r="J9" s="9">
        <f t="shared" si="1"/>
        <v>73220</v>
      </c>
      <c r="K9" s="9">
        <f t="shared" si="2"/>
        <v>0</v>
      </c>
      <c r="L9" s="9">
        <f t="shared" si="2"/>
        <v>1569</v>
      </c>
      <c r="M9" s="9">
        <f t="shared" si="2"/>
        <v>0</v>
      </c>
      <c r="N9" s="9">
        <f t="shared" si="2"/>
        <v>1569</v>
      </c>
      <c r="O9" s="9">
        <f t="shared" ref="O9:O10" si="4">IF(AND(C9=""),"",IF(AND(B9=X9),N9-P9,"0"))</f>
        <v>1569</v>
      </c>
      <c r="P9" s="9">
        <f t="shared" si="3"/>
        <v>0</v>
      </c>
      <c r="Q9" s="9">
        <f t="shared" ref="Q9:Q13" si="5">IF(AND($D$3=""),"",IF(AND(C9=""),"",IF(AND(O9=""),"",SUM(O9,P9))))</f>
        <v>1569</v>
      </c>
      <c r="R9" s="9">
        <f t="shared" ref="R9:R13" si="6">IF(AND(N9=""),"",IF(AND(Q9=""),"",N9-Q9))</f>
        <v>0</v>
      </c>
      <c r="S9" s="20"/>
      <c r="X9" s="23">
        <v>44593</v>
      </c>
    </row>
    <row r="10" spans="1:27" ht="21" customHeight="1">
      <c r="A10" s="8">
        <v>3</v>
      </c>
      <c r="B10" s="23">
        <f>IF(AND($D$3=""),"",IF(AND(Arrear!W$1&lt;3),"",X10))</f>
        <v>44621</v>
      </c>
      <c r="C10" s="9">
        <f>IF(AND($D$3=""),"",IF(AND(Arrear!W$1&lt;3),"",Arrear!C9))</f>
        <v>52300</v>
      </c>
      <c r="D10" s="9">
        <f>IF(AND(C10=""),"",IF(AND($D$3=""),"",ROUND(C10*Master!C$5%,0)))</f>
        <v>17782</v>
      </c>
      <c r="E10" s="9">
        <f>IF(AND(C10=""),"",IF(AND($D$3=""),"",ROUND(C10*Master!H$5%,0)))</f>
        <v>4707</v>
      </c>
      <c r="F10" s="9">
        <f t="shared" si="0"/>
        <v>74789</v>
      </c>
      <c r="G10" s="9">
        <f>IF(AND($D$3=""),"",IF(AND(Arrear!W$1&lt;3),"",Arrear!C10))</f>
        <v>52300</v>
      </c>
      <c r="H10" s="9">
        <f>IF(AND(G10=""),"",IF(AND($D$3=""),"",ROUND(G10*Master!C$4%,0)))</f>
        <v>16213</v>
      </c>
      <c r="I10" s="9">
        <f>IF(AND(G10=""),"",IF(AND($D$3=""),"",ROUND(G10*Master!H$4%,0)))</f>
        <v>4707</v>
      </c>
      <c r="J10" s="9">
        <f t="shared" si="1"/>
        <v>73220</v>
      </c>
      <c r="K10" s="9">
        <f t="shared" si="2"/>
        <v>0</v>
      </c>
      <c r="L10" s="9">
        <f t="shared" si="2"/>
        <v>1569</v>
      </c>
      <c r="M10" s="9">
        <f t="shared" si="2"/>
        <v>0</v>
      </c>
      <c r="N10" s="9">
        <f t="shared" si="2"/>
        <v>1569</v>
      </c>
      <c r="O10" s="9">
        <f t="shared" si="4"/>
        <v>1569</v>
      </c>
      <c r="P10" s="9">
        <f t="shared" si="3"/>
        <v>0</v>
      </c>
      <c r="Q10" s="9">
        <f t="shared" si="5"/>
        <v>1569</v>
      </c>
      <c r="R10" s="9">
        <f t="shared" si="6"/>
        <v>0</v>
      </c>
      <c r="S10" s="20"/>
      <c r="X10" s="23">
        <v>44621</v>
      </c>
    </row>
    <row r="11" spans="1:27" ht="21" customHeight="1">
      <c r="A11" s="8">
        <v>4</v>
      </c>
      <c r="B11" s="23" t="str">
        <f>IF(AND($D$3=""),"",IF(AND(Arrear!W$1&lt;4),"",X11))</f>
        <v/>
      </c>
      <c r="C11" s="9" t="str">
        <f>IF(AND($D$3=""),"",IF(AND(Arrear!W$1&lt;4),"",Arrear!C10))</f>
        <v/>
      </c>
      <c r="D11" s="9" t="str">
        <f>IF(AND(C11=""),"",IF(AND($D$3=""),"",ROUND(C11*Master!C$5%,0)))</f>
        <v/>
      </c>
      <c r="E11" s="9" t="str">
        <f>IF(AND(C11=""),"",IF(AND($D$3=""),"",ROUND(C11*Master!H$5%,0)))</f>
        <v/>
      </c>
      <c r="F11" s="9" t="str">
        <f t="shared" si="0"/>
        <v/>
      </c>
      <c r="G11" s="9" t="str">
        <f>IF(AND($D$3=""),"",IF(AND(Arrear!W$1&lt;4),"",Arrear!C11))</f>
        <v/>
      </c>
      <c r="H11" s="9" t="str">
        <f>IF(AND(G11=""),"",IF(AND($D$3=""),"",ROUND(G11*Master!C$4%,0)))</f>
        <v/>
      </c>
      <c r="I11" s="9" t="str">
        <f>IF(AND(G11=""),"",IF(AND($D$3=""),"",ROUND(G11*Master!H$4%,0)))</f>
        <v/>
      </c>
      <c r="J11" s="9" t="str">
        <f t="shared" si="1"/>
        <v/>
      </c>
      <c r="K11" s="9" t="str">
        <f t="shared" si="2"/>
        <v/>
      </c>
      <c r="L11" s="9" t="str">
        <f t="shared" si="2"/>
        <v/>
      </c>
      <c r="M11" s="9" t="str">
        <f t="shared" si="2"/>
        <v/>
      </c>
      <c r="N11" s="9" t="str">
        <f t="shared" si="2"/>
        <v/>
      </c>
      <c r="O11" s="9" t="str">
        <f>IF(AND(C11=""),"",IF(AND(B11=X11),"0",""))</f>
        <v/>
      </c>
      <c r="P11" s="9" t="str">
        <f t="shared" si="3"/>
        <v/>
      </c>
      <c r="Q11" s="9" t="str">
        <f t="shared" si="5"/>
        <v/>
      </c>
      <c r="R11" s="9" t="str">
        <f t="shared" si="6"/>
        <v/>
      </c>
      <c r="S11" s="20"/>
      <c r="X11" s="23">
        <v>44652</v>
      </c>
    </row>
    <row r="12" spans="1:27" ht="21" customHeight="1">
      <c r="A12" s="8">
        <v>5</v>
      </c>
      <c r="B12" s="23" t="str">
        <f>IF(AND($D$3=""),"",IF(AND(Arrear!W$1&lt;5),"",X12))</f>
        <v/>
      </c>
      <c r="C12" s="9" t="str">
        <f>IF(AND($D$3=""),"",IF(AND(Arrear!W$1&lt;5),"",Arrear!C11))</f>
        <v/>
      </c>
      <c r="D12" s="9" t="str">
        <f>IF(AND(C12=""),"",IF(AND($D$3=""),"",ROUND(C12*Master!C$5%,0)))</f>
        <v/>
      </c>
      <c r="E12" s="9" t="str">
        <f>IF(AND(C12=""),"",IF(AND($D$3=""),"",ROUND(C12*Master!H$5%,0)))</f>
        <v/>
      </c>
      <c r="F12" s="9" t="str">
        <f t="shared" si="0"/>
        <v/>
      </c>
      <c r="G12" s="9" t="str">
        <f>IF(AND($D$3=""),"",IF(AND(Arrear!W$1&lt;5),"",Arrear!C12))</f>
        <v/>
      </c>
      <c r="H12" s="9" t="str">
        <f>IF(AND(G12=""),"",IF(AND($D$3=""),"",ROUND(G12*Master!C$4%,0)))</f>
        <v/>
      </c>
      <c r="I12" s="9" t="str">
        <f>IF(AND(G12=""),"",IF(AND($D$3=""),"",ROUND(G12*Master!H$4%,0)))</f>
        <v/>
      </c>
      <c r="J12" s="9" t="str">
        <f t="shared" si="1"/>
        <v/>
      </c>
      <c r="K12" s="9" t="str">
        <f t="shared" si="2"/>
        <v/>
      </c>
      <c r="L12" s="9" t="str">
        <f t="shared" si="2"/>
        <v/>
      </c>
      <c r="M12" s="9" t="str">
        <f t="shared" si="2"/>
        <v/>
      </c>
      <c r="N12" s="9" t="str">
        <f t="shared" si="2"/>
        <v/>
      </c>
      <c r="O12" s="9" t="str">
        <f t="shared" ref="O12" si="7">IF(AND(C12=""),"",IF(AND(B12=X12),"0",""))</f>
        <v/>
      </c>
      <c r="P12" s="9" t="str">
        <f t="shared" si="3"/>
        <v/>
      </c>
      <c r="Q12" s="9" t="str">
        <f t="shared" si="5"/>
        <v/>
      </c>
      <c r="R12" s="9" t="str">
        <f t="shared" si="6"/>
        <v/>
      </c>
      <c r="S12" s="20"/>
      <c r="X12" s="23">
        <v>44682</v>
      </c>
    </row>
    <row r="13" spans="1:27" ht="21" customHeight="1">
      <c r="A13" s="8">
        <v>6</v>
      </c>
      <c r="B13" s="23" t="str">
        <f>IF(AND($D$3=""),"",IF(AND(Arrear!W$1&lt;6),"",X13))</f>
        <v/>
      </c>
      <c r="C13" s="9" t="str">
        <f>IF(AND($D$3=""),"",IF(AND(Arrear!W$1&lt;6),"",Arrear!C12))</f>
        <v/>
      </c>
      <c r="D13" s="9" t="str">
        <f>IF(AND(C13=""),"",IF(AND($D$3=""),"",ROUND(C13*Master!C$5%,0)))</f>
        <v/>
      </c>
      <c r="E13" s="9" t="str">
        <f>IF(AND(C13=""),"",IF(AND($D$3=""),"",ROUND(C13*Master!H$5%,0)))</f>
        <v/>
      </c>
      <c r="F13" s="9" t="str">
        <f t="shared" si="0"/>
        <v/>
      </c>
      <c r="G13" s="9" t="str">
        <f>IF(AND($D$3=""),"",IF(AND(Arrear!W$1&lt;6),"",Arrear!C13))</f>
        <v/>
      </c>
      <c r="H13" s="9" t="str">
        <f>IF(AND(G13=""),"",IF(AND($D$3=""),"",ROUND(G13*Master!C$4%,0)))</f>
        <v/>
      </c>
      <c r="I13" s="9" t="str">
        <f>IF(AND(G13=""),"",IF(AND($D$3=""),"",ROUND(G13*Master!H$4%,0)))</f>
        <v/>
      </c>
      <c r="J13" s="9" t="str">
        <f t="shared" si="1"/>
        <v/>
      </c>
      <c r="K13" s="9" t="str">
        <f t="shared" si="2"/>
        <v/>
      </c>
      <c r="L13" s="9" t="str">
        <f t="shared" si="2"/>
        <v/>
      </c>
      <c r="M13" s="9" t="str">
        <f t="shared" si="2"/>
        <v/>
      </c>
      <c r="N13" s="9" t="str">
        <f t="shared" si="2"/>
        <v/>
      </c>
      <c r="O13" s="9" t="str">
        <f>IF(AND(C13=""),"",IF(AND(B13=X13),"0",""))</f>
        <v/>
      </c>
      <c r="P13" s="9" t="str">
        <f t="shared" si="3"/>
        <v/>
      </c>
      <c r="Q13" s="9" t="str">
        <f t="shared" si="5"/>
        <v/>
      </c>
      <c r="R13" s="9" t="str">
        <f t="shared" si="6"/>
        <v/>
      </c>
      <c r="S13" s="20"/>
      <c r="X13" s="23">
        <v>44713</v>
      </c>
    </row>
    <row r="14" spans="1:27" ht="30.75" customHeight="1">
      <c r="A14" s="110" t="s">
        <v>10</v>
      </c>
      <c r="B14" s="111"/>
      <c r="C14" s="66">
        <f>IF(AND($D$3=""),"",SUM(C8:C13))</f>
        <v>156900</v>
      </c>
      <c r="D14" s="66">
        <f t="shared" ref="D14:R14" si="8">IF(AND($D$3=""),"",SUM(D8:D13))</f>
        <v>53346</v>
      </c>
      <c r="E14" s="66">
        <f t="shared" si="8"/>
        <v>14121</v>
      </c>
      <c r="F14" s="66">
        <f t="shared" si="8"/>
        <v>224367</v>
      </c>
      <c r="G14" s="66">
        <f t="shared" si="8"/>
        <v>156900</v>
      </c>
      <c r="H14" s="66">
        <f t="shared" si="8"/>
        <v>48639</v>
      </c>
      <c r="I14" s="66">
        <f t="shared" si="8"/>
        <v>14121</v>
      </c>
      <c r="J14" s="66">
        <f t="shared" si="8"/>
        <v>219660</v>
      </c>
      <c r="K14" s="66">
        <f t="shared" si="8"/>
        <v>0</v>
      </c>
      <c r="L14" s="66">
        <f t="shared" si="8"/>
        <v>4707</v>
      </c>
      <c r="M14" s="66">
        <f t="shared" si="8"/>
        <v>0</v>
      </c>
      <c r="N14" s="66">
        <f t="shared" si="8"/>
        <v>4707</v>
      </c>
      <c r="O14" s="66">
        <f t="shared" si="8"/>
        <v>4707</v>
      </c>
      <c r="P14" s="66">
        <f t="shared" si="8"/>
        <v>0</v>
      </c>
      <c r="Q14" s="66">
        <f t="shared" si="8"/>
        <v>4707</v>
      </c>
      <c r="R14" s="66">
        <f t="shared" si="8"/>
        <v>0</v>
      </c>
      <c r="S14" s="52"/>
      <c r="X14" s="23">
        <v>44743</v>
      </c>
    </row>
    <row r="15" spans="1:27" ht="18.75">
      <c r="A15" s="21"/>
      <c r="B15" s="10"/>
      <c r="C15" s="120" t="str">
        <f>IF(X1="GPF","Amount in Words Deposite in GPF  :-","Amount in Words Deposite in GPF-2004  :-")</f>
        <v>Amount in Words Deposite in GPF  :-</v>
      </c>
      <c r="D15" s="120"/>
      <c r="E15" s="120"/>
      <c r="F15" s="120"/>
      <c r="G15" s="120"/>
      <c r="H15" s="120"/>
      <c r="I15" s="120"/>
      <c r="J15" s="119" t="str">
        <f>IF(AND(D3=""),"",IF(AND(O14=0),"ZERO ONLY","( Rs. "&amp;LOOKUP(IF(INT(RIGHT(O14,7)/100000)&gt;19,INT(RIGHT(O14,7)/1000000),IF(INT(RIGHT(O14,7)/100000)&gt;=10,INT(RIGHT(O14,7)/100000),0)),{0,1,2,3,4,5,6,7,8,9,10,11,12,13,14,15,16,17,18,19},{""," TEN "," TWENTY "," THIRTY "," FOURTY "," FIFTY "," SIXTY "," SEVENTY "," EIGHTY "," NINETY "," TEN "," ELEVEN "," TWELVE "," THIRTEEN "," FOURTEEN "," FIFTEEN "," SIXTEEN"," SEVENTEEN"," EIGHTEEN "," NINETEEN "})&amp;IF((IF(INT(RIGHT(O14,7)/100000)&gt;19,INT(RIGHT(O14,7)/1000000),IF(INT(RIGHT(O14,7)/100000)&gt;=10,INT(RIGHT(O14,7)/100000),0))+IF(INT(RIGHT(O14,7)/100000)&gt;19,INT(RIGHT(O14,6)/100000),IF(INT(RIGHT(O14,7)/100000)&gt;10,0,INT(RIGHT(O14,6)/100000))))&gt;0,LOOKUP(IF(INT(RIGHT(O14,7)/100000)&gt;19,INT(RIGHT(O14,6)/100000),IF(INT(RIGHT(O14,7)/100000)&gt;10,0,INT(RIGHT(O14,6)/100000))),{0,1,2,3,4,5,6,7,8,9,10,11,12,13,14,15,16,17,18,19},{""," ONE "," TWO "," THREE "," FOUR "," FIVE "," SIX "," SEVEN "," EIGHT "," NINE "," TEN "," ELEVEN "," TWELVE "," THIRTEEN "," FOURTEEN "," FIFTEEN "," SIXTEEN"," SEVENTEEN"," EIGHTEEN "," NINETEEN "})&amp;" Lac. "," ")&amp;LOOKUP(IF(INT(RIGHT(O14,5)/1000)&gt;19,INT(RIGHT(O14,5)/10000),IF(INT(RIGHT(O14,5)/1000)&gt;=10,INT(RIGHT(O14,5)/1000),0)),{0,1,2,3,4,5,6,7,8,9,10,11,12,13,14,15,16,17,18,19},{""," TEN "," TWENTY "," THIRTY "," FOURTY "," FIFTY "," SIXTY "," SEVENTY "," EIGHTY "," NINETY "," TEN "," ELEVEN "," TWELVE "," THIRTEEN "," FOURTEEN "," FIFTEEN "," SIXTEEN"," SEVENTEEN"," EIGHTEEN "," NINETEEN "})&amp;IF((IF(INT(RIGHT(O14,5)/1000)&gt;19,INT(RIGHT(O14,4)/1000),IF(INT(RIGHT(O14,5)/1000)&gt;10,0,INT(RIGHT(O14,4)/1000)))+IF(INT(RIGHT(O14,5)/1000)&gt;19,INT(RIGHT(O14,5)/10000),IF(INT(RIGHT(O14,5)/1000)&gt;=10,INT(RIGHT(O14,5)/1000),0)))&gt;0,LOOKUP(IF(INT(RIGHT(O14,5)/1000)&gt;19,INT(RIGHT(O14,4)/1000),IF(INT(RIGHT(O14,5)/1000)&gt;10,0,INT(RIGHT(O14,4)/1000))),{0,1,2,3,4,5,6,7,8,9,10,11,12,13,14,15,16,17,18,19},{""," ONE "," TWO "," THREE "," FOUR "," FIVE "," SIX "," SEVEN "," EIGHT "," NINE "," TEN "," ELEVEN "," TWELVE "," THIRTEEN "," FOURTEEN "," FIFTEEN "," SIXTEEN"," SEVENTEEN"," EIGHTEEN "," NINETEEN "})&amp;" THOUSAND "," ")&amp;IF((INT((RIGHT(O14,3))/100))&gt;0,LOOKUP(INT((RIGHT(O14,3))/100),{0,1,2,3,4,5,6,7,8,9,10,11,12,13,14,15,16,17,18,19},{""," ONE "," TWO "," THREE "," FOUR "," FIVE "," SIX "," SEVEN "," EIGHT "," NINE "," TEN "," ELEVEN "," TWELVE "," THIRTEEN "," FOURTEEN "," FIFTEEN "," SIXTEEN"," SEVENTEEN"," EIGHTEEN "," NINETEEN "})&amp;" HUNDRED "," ")&amp;LOOKUP(IF(INT(RIGHT(O14,2))&gt;19,INT(RIGHT(O14,2)/10),IF(INT(RIGHT(O14,2))&gt;=10,INT(RIGHT(O14,2)),0)),{0,1,2,3,4,5,6,7,8,9,10,11,12,13,14,15,16,17,18,19},{""," TEN "," TWENTY "," THIRTY "," FOURTY "," FIFTY "," SIXTY "," SEVENTY "," EIGHTY "," NINETY "," TEN "," ELEVEN "," TWELVE "," THIRTEEN "," FOURTEEN "," FIFTEEN "," SIXTEEN"," SEVENTEEN"," EIGHTEEN "," NINETEEN "})&amp;LOOKUP(IF(INT(RIGHT(O14,2))&lt;10,INT(RIGHT(O14,1)),IF(INT(RIGHT(O14,2))&lt;20,0,INT(RIGHT(O14,1)))),{0,1,2,3,4,5,6,7,8,9,10,11,12,13,14,15,16,17,18,19},{""," ONE "," TWO "," THREE "," FOUR "," FIVE "," SIX "," SEVEN "," EIGHT "," NINE "," TEN "," ELEVEN "," TWELVE "," THIRTEEN "," FOURTEEN "," FIFTEEN "," SIXTEEN"," SEVENTEEN"," EIGHTEEN "," NINETEEN "})&amp;" Only)"))</f>
        <v>( Rs.   FOUR  THOUSAND  SEVEN  HUNDRED  SEVEN  Only)</v>
      </c>
      <c r="K15" s="119"/>
      <c r="L15" s="119"/>
      <c r="M15" s="119"/>
      <c r="N15" s="119"/>
      <c r="O15" s="119"/>
      <c r="P15" s="119"/>
      <c r="Q15" s="119"/>
      <c r="R15" s="119"/>
      <c r="S15" s="119"/>
    </row>
    <row r="16" spans="1:27" ht="18.75">
      <c r="A16" s="21"/>
      <c r="B16" s="10"/>
      <c r="C16" s="109" t="s">
        <v>75</v>
      </c>
      <c r="D16" s="109"/>
      <c r="E16" s="109"/>
      <c r="F16" s="109"/>
      <c r="G16" s="109"/>
      <c r="H16" s="109"/>
      <c r="I16" s="109"/>
      <c r="J16" s="117" t="str">
        <f>IF(AND(D3=""),"",IF(AND(R14=0),"ZERO ONLY","( Rs. "&amp;LOOKUP(IF(INT(RIGHT(R14,7)/100000)&gt;19,INT(RIGHT(R14,7)/1000000),IF(INT(RIGHT(R14,7)/100000)&gt;=10,INT(RIGHT(R14,7)/100000),0)),{0,1,2,3,4,5,6,7,8,9,10,11,12,13,14,15,16,17,18,19},{""," TEN "," TWENTY "," THIRTY "," FOURTY "," FIFTY "," SIXTY "," SEVENTY "," EIGHTY "," NINETY "," TEN "," ELEVEN "," TWELVE "," THIRTEEN "," FOURTEEN "," FIFTEEN "," SIXTEEN"," SEVENTEEN"," EIGHTEEN "," NINETEEN "})&amp;IF((IF(INT(RIGHT(R14,7)/100000)&gt;19,INT(RIGHT(R14,7)/1000000),IF(INT(RIGHT(R14,7)/100000)&gt;=10,INT(RIGHT(R14,7)/100000),0))+IF(INT(RIGHT(R14,7)/100000)&gt;19,INT(RIGHT(R14,6)/100000),IF(INT(RIGHT(R14,7)/100000)&gt;10,0,INT(RIGHT(R14,6)/100000))))&gt;0,LOOKUP(IF(INT(RIGHT(R14,7)/100000)&gt;19,INT(RIGHT(R14,6)/100000),IF(INT(RIGHT(R14,7)/100000)&gt;10,0,INT(RIGHT(R14,6)/100000))),{0,1,2,3,4,5,6,7,8,9,10,11,12,13,14,15,16,17,18,19},{""," ONE "," TWO "," THREE "," FOUR "," FIVE "," SIX "," SEVEN "," EIGHT "," NINE "," TEN "," ELEVEN "," TWELVE "," THIRTEEN "," FOURTEEN "," FIFTEEN "," SIXTEEN"," SEVENTEEN"," EIGHTEEN "," NINETEEN "})&amp;" Lac. "," ")&amp;LOOKUP(IF(INT(RIGHT(R14,5)/1000)&gt;19,INT(RIGHT(R14,5)/10000),IF(INT(RIGHT(R14,5)/1000)&gt;=10,INT(RIGHT(R14,5)/1000),0)),{0,1,2,3,4,5,6,7,8,9,10,11,12,13,14,15,16,17,18,19},{""," TEN "," TWENTY "," THIRTY "," FOURTY "," FIFTY "," SIXTY "," SEVENTY "," EIGHTY "," NINETY "," TEN "," ELEVEN "," TWELVE "," THIRTEEN "," FOURTEEN "," FIFTEEN "," SIXTEEN"," SEVENTEEN"," EIGHTEEN "," NINETEEN "})&amp;IF((IF(INT(RIGHT(R14,5)/1000)&gt;19,INT(RIGHT(R14,4)/1000),IF(INT(RIGHT(R14,5)/1000)&gt;10,0,INT(RIGHT(R14,4)/1000)))+IF(INT(RIGHT(R14,5)/1000)&gt;19,INT(RIGHT(R14,5)/10000),IF(INT(RIGHT(R14,5)/1000)&gt;=10,INT(RIGHT(R14,5)/1000),0)))&gt;0,LOOKUP(IF(INT(RIGHT(R14,5)/1000)&gt;19,INT(RIGHT(R14,4)/1000),IF(INT(RIGHT(R14,5)/1000)&gt;10,0,INT(RIGHT(R14,4)/1000))),{0,1,2,3,4,5,6,7,8,9,10,11,12,13,14,15,16,17,18,19},{""," ONE "," TWO "," THREE "," FOUR "," FIVE "," SIX "," SEVEN "," EIGHT "," NINE "," TEN "," ELEVEN "," TWELVE "," THIRTEEN "," FOURTEEN "," FIFTEEN "," SIXTEEN"," SEVENTEEN"," EIGHTEEN "," NINETEEN "})&amp;" THOUSAND "," ")&amp;IF((INT((RIGHT(R14,3))/100))&gt;0,LOOKUP(INT((RIGHT(R14,3))/100),{0,1,2,3,4,5,6,7,8,9,10,11,12,13,14,15,16,17,18,19},{""," ONE "," TWO "," THREE "," FOUR "," FIVE "," SIX "," SEVEN "," EIGHT "," NINE "," TEN "," ELEVEN "," TWELVE "," THIRTEEN "," FOURTEEN "," FIFTEEN "," SIXTEEN"," SEVENTEEN"," EIGHTEEN "," NINETEEN "})&amp;" HUNDRED "," ")&amp;LOOKUP(IF(INT(RIGHT(R14,2))&gt;19,INT(RIGHT(R14,2)/10),IF(INT(RIGHT(R14,2))&gt;=10,INT(RIGHT(R14,2)),0)),{0,1,2,3,4,5,6,7,8,9,10,11,12,13,14,15,16,17,18,19},{""," TEN "," TWENTY "," THIRTY "," FOURTY "," FIFTY "," SIXTY "," SEVENTY "," EIGHTY "," NINETY "," TEN "," ELEVEN "," TWELVE "," THIRTEEN "," FOURTEEN "," FIFTEEN "," SIXTEEN"," SEVENTEEN"," EIGHTEEN "," NINETEEN "})&amp;LOOKUP(IF(INT(RIGHT(R14,2))&lt;10,INT(RIGHT(R14,1)),IF(INT(RIGHT(R14,2))&lt;20,0,INT(RIGHT(R14,1)))),{0,1,2,3,4,5,6,7,8,9,10,11,12,13,14,15,16,17,18,19},{""," ONE "," TWO "," THREE "," FOUR "," FIVE "," SIX "," SEVEN "," EIGHT "," NINE "," TEN "," ELEVEN "," TWELVE "," THIRTEEN "," FOURTEEN "," FIFTEEN "," SIXTEEN"," SEVENTEEN"," EIGHTEEN "," NINETEEN "})&amp;" Only)"))</f>
        <v>ZERO ONLY</v>
      </c>
      <c r="K16" s="117"/>
      <c r="L16" s="117"/>
      <c r="M16" s="117"/>
      <c r="N16" s="117"/>
      <c r="O16" s="117"/>
      <c r="P16" s="117"/>
      <c r="Q16" s="117"/>
      <c r="R16" s="117"/>
      <c r="S16" s="117"/>
    </row>
    <row r="17" spans="1:19" ht="10.5" customHeight="1">
      <c r="A17" s="21"/>
      <c r="B17" s="10"/>
      <c r="C17" s="11"/>
      <c r="D17" s="11"/>
      <c r="E17" s="53"/>
      <c r="F17" s="53"/>
      <c r="G17" s="53"/>
      <c r="H17" s="53"/>
      <c r="I17" s="53"/>
      <c r="J17" s="54"/>
      <c r="K17" s="54"/>
      <c r="L17" s="54"/>
      <c r="M17" s="54"/>
      <c r="N17" s="54"/>
      <c r="O17" s="54"/>
      <c r="P17" s="54"/>
      <c r="Q17" s="54"/>
      <c r="R17" s="54"/>
      <c r="S17" s="54"/>
    </row>
    <row r="18" spans="1:19" ht="20.25" customHeight="1">
      <c r="A18" s="21"/>
      <c r="B18" s="118" t="s">
        <v>5</v>
      </c>
      <c r="C18" s="118"/>
      <c r="D18" s="118"/>
      <c r="E18" s="118" t="s">
        <v>6</v>
      </c>
      <c r="F18" s="118"/>
      <c r="G18" s="118"/>
      <c r="H18" s="118" t="s">
        <v>7</v>
      </c>
      <c r="I18" s="118"/>
      <c r="J18" s="118"/>
      <c r="K18" s="115" t="s">
        <v>73</v>
      </c>
      <c r="L18" s="115"/>
      <c r="M18" s="116" t="s">
        <v>72</v>
      </c>
      <c r="N18" s="116"/>
      <c r="O18" s="33"/>
      <c r="P18" s="33"/>
      <c r="Q18" s="33"/>
      <c r="R18" s="33"/>
      <c r="S18" s="11"/>
    </row>
    <row r="19" spans="1:19" ht="18.75">
      <c r="A19" s="21"/>
      <c r="B19" s="73" t="s">
        <v>69</v>
      </c>
      <c r="C19" s="74" t="s">
        <v>67</v>
      </c>
      <c r="D19" s="73" t="s">
        <v>68</v>
      </c>
      <c r="E19" s="73" t="s">
        <v>69</v>
      </c>
      <c r="F19" s="74" t="s">
        <v>67</v>
      </c>
      <c r="G19" s="73" t="s">
        <v>68</v>
      </c>
      <c r="H19" s="73" t="s">
        <v>69</v>
      </c>
      <c r="I19" s="74" t="s">
        <v>67</v>
      </c>
      <c r="J19" s="73" t="s">
        <v>68</v>
      </c>
      <c r="K19" s="115"/>
      <c r="L19" s="115"/>
      <c r="M19" s="116"/>
      <c r="N19" s="116"/>
      <c r="O19" s="33"/>
      <c r="P19" s="33"/>
      <c r="Q19" s="33"/>
      <c r="R19" s="33"/>
      <c r="S19" s="11"/>
    </row>
    <row r="20" spans="1:19" ht="18.75">
      <c r="A20" s="21"/>
      <c r="B20" s="65">
        <f>C14</f>
        <v>156900</v>
      </c>
      <c r="C20" s="65">
        <f t="shared" ref="C20:D20" si="9">D14</f>
        <v>53346</v>
      </c>
      <c r="D20" s="65">
        <f t="shared" si="9"/>
        <v>14121</v>
      </c>
      <c r="E20" s="65">
        <f>G14</f>
        <v>156900</v>
      </c>
      <c r="F20" s="65">
        <f t="shared" ref="F20:G20" si="10">H14</f>
        <v>48639</v>
      </c>
      <c r="G20" s="65">
        <f t="shared" si="10"/>
        <v>14121</v>
      </c>
      <c r="H20" s="68">
        <f>B20-E20</f>
        <v>0</v>
      </c>
      <c r="I20" s="68">
        <f t="shared" ref="I20:J20" si="11">C20-F20</f>
        <v>4707</v>
      </c>
      <c r="J20" s="68">
        <f t="shared" si="11"/>
        <v>0</v>
      </c>
      <c r="K20" s="108">
        <f>O14</f>
        <v>4707</v>
      </c>
      <c r="L20" s="108"/>
      <c r="M20" s="108">
        <f>R14</f>
        <v>0</v>
      </c>
      <c r="N20" s="108"/>
      <c r="O20" s="33"/>
      <c r="P20" s="33"/>
      <c r="Q20" s="33"/>
      <c r="R20" s="33"/>
      <c r="S20" s="11"/>
    </row>
    <row r="21" spans="1:19" ht="18.75">
      <c r="A21" s="21"/>
      <c r="B21" s="61"/>
      <c r="C21" s="61"/>
      <c r="D21" s="61"/>
      <c r="E21" s="61"/>
      <c r="F21" s="61"/>
      <c r="G21" s="61"/>
      <c r="H21" s="62"/>
      <c r="I21" s="62"/>
      <c r="J21" s="62"/>
      <c r="K21" s="35"/>
      <c r="L21" s="35"/>
      <c r="M21" s="35"/>
      <c r="N21" s="35"/>
      <c r="O21" s="96" t="s">
        <v>56</v>
      </c>
      <c r="P21" s="96"/>
      <c r="Q21" s="96"/>
      <c r="R21" s="96"/>
      <c r="S21" s="96"/>
    </row>
    <row r="22" spans="1:19" ht="18.75">
      <c r="A22" s="1"/>
      <c r="B22" s="24" t="s">
        <v>20</v>
      </c>
      <c r="C22" s="97"/>
      <c r="D22" s="97"/>
      <c r="E22" s="97"/>
      <c r="F22" s="97"/>
      <c r="G22" s="97"/>
      <c r="H22" s="25"/>
      <c r="I22" s="100" t="s">
        <v>21</v>
      </c>
      <c r="J22" s="100"/>
      <c r="K22" s="99"/>
      <c r="L22" s="99"/>
      <c r="M22" s="99"/>
      <c r="O22" s="96"/>
      <c r="P22" s="96"/>
      <c r="Q22" s="96"/>
      <c r="R22" s="96"/>
      <c r="S22" s="96"/>
    </row>
    <row r="23" spans="1:19" ht="18.75">
      <c r="A23" s="1"/>
      <c r="B23" s="98" t="s">
        <v>22</v>
      </c>
      <c r="C23" s="98"/>
      <c r="D23" s="98"/>
      <c r="E23" s="98"/>
      <c r="F23" s="98"/>
      <c r="G23" s="98"/>
      <c r="H23" s="98"/>
      <c r="I23" s="27"/>
      <c r="J23" s="26"/>
      <c r="K23" s="26"/>
      <c r="L23" s="26"/>
      <c r="M23" s="26"/>
    </row>
    <row r="24" spans="1:19" ht="18.75">
      <c r="A24" s="22">
        <v>1</v>
      </c>
      <c r="B24" s="95" t="s">
        <v>23</v>
      </c>
      <c r="C24" s="95"/>
      <c r="D24" s="95"/>
      <c r="E24" s="95"/>
      <c r="F24" s="95"/>
      <c r="G24" s="95"/>
      <c r="H24" s="95"/>
      <c r="I24" s="28"/>
      <c r="J24" s="26"/>
      <c r="K24" s="26"/>
      <c r="L24" s="26"/>
      <c r="M24" s="26"/>
    </row>
    <row r="25" spans="1:19" ht="18.75">
      <c r="A25" s="2">
        <v>2</v>
      </c>
      <c r="B25" s="95" t="s">
        <v>24</v>
      </c>
      <c r="C25" s="95"/>
      <c r="D25" s="95"/>
      <c r="E25" s="95"/>
      <c r="F25" s="95"/>
      <c r="G25" s="101" t="str">
        <f>IF(AND(D3=""),"",CONCATENATE(J3,",","  ",P3))</f>
        <v>HEERA LAL JAT,  Sr. Teacher</v>
      </c>
      <c r="H25" s="101"/>
      <c r="I25" s="101"/>
      <c r="J25" s="101"/>
      <c r="K25" s="101"/>
      <c r="L25" s="101"/>
      <c r="M25" s="101"/>
    </row>
    <row r="26" spans="1:19" ht="18.75">
      <c r="A26" s="3">
        <v>3</v>
      </c>
      <c r="B26" s="95" t="s">
        <v>25</v>
      </c>
      <c r="C26" s="95"/>
      <c r="D26" s="95"/>
      <c r="E26" s="29"/>
      <c r="F26" s="28"/>
      <c r="G26" s="28"/>
      <c r="H26" s="30"/>
      <c r="I26" s="31"/>
      <c r="J26" s="26"/>
      <c r="K26" s="26"/>
      <c r="L26" s="26"/>
      <c r="M26" s="26"/>
    </row>
    <row r="27" spans="1:19" ht="15.75">
      <c r="O27" s="96" t="s">
        <v>56</v>
      </c>
      <c r="P27" s="96"/>
      <c r="Q27" s="96"/>
      <c r="R27" s="96"/>
      <c r="S27" s="96"/>
    </row>
  </sheetData>
  <sheetProtection password="C1FB" sheet="1" objects="1" scenarios="1" formatColumns="0" formatRows="0"/>
  <mergeCells count="36">
    <mergeCell ref="O5:Q5"/>
    <mergeCell ref="K18:L19"/>
    <mergeCell ref="M18:N19"/>
    <mergeCell ref="J16:S16"/>
    <mergeCell ref="B18:D18"/>
    <mergeCell ref="E18:G18"/>
    <mergeCell ref="H18:J18"/>
    <mergeCell ref="J15:S15"/>
    <mergeCell ref="C15:I15"/>
    <mergeCell ref="R5:R6"/>
    <mergeCell ref="S5:S6"/>
    <mergeCell ref="K20:L20"/>
    <mergeCell ref="M20:N20"/>
    <mergeCell ref="C16:I16"/>
    <mergeCell ref="O21:S21"/>
    <mergeCell ref="A14:B14"/>
    <mergeCell ref="A5:A6"/>
    <mergeCell ref="B5:B6"/>
    <mergeCell ref="K5:N5"/>
    <mergeCell ref="C5:F5"/>
    <mergeCell ref="G5:J5"/>
    <mergeCell ref="A1:S1"/>
    <mergeCell ref="A2:S2"/>
    <mergeCell ref="J3:N3"/>
    <mergeCell ref="P3:S3"/>
    <mergeCell ref="E3:I3"/>
    <mergeCell ref="B26:D26"/>
    <mergeCell ref="O22:S22"/>
    <mergeCell ref="O27:S27"/>
    <mergeCell ref="C22:G22"/>
    <mergeCell ref="B23:H23"/>
    <mergeCell ref="K22:M22"/>
    <mergeCell ref="B25:F25"/>
    <mergeCell ref="I22:J22"/>
    <mergeCell ref="G25:M25"/>
    <mergeCell ref="B24:H24"/>
  </mergeCells>
  <pageMargins left="0.7" right="0.3" top="0.3" bottom="0.3" header="0.3" footer="0.3"/>
  <pageSetup paperSize="9" scale="95" orientation="landscape" r:id="rId1"/>
</worksheet>
</file>

<file path=xl/worksheets/sheet3.xml><?xml version="1.0" encoding="utf-8"?>
<worksheet xmlns="http://schemas.openxmlformats.org/spreadsheetml/2006/main" xmlns:r="http://schemas.openxmlformats.org/officeDocument/2006/relationships">
  <dimension ref="A1:AA27"/>
  <sheetViews>
    <sheetView view="pageBreakPreview" zoomScaleSheetLayoutView="100" workbookViewId="0">
      <selection activeCell="V6" sqref="V6"/>
    </sheetView>
  </sheetViews>
  <sheetFormatPr defaultColWidth="9.125" defaultRowHeight="15"/>
  <cols>
    <col min="1" max="1" width="4.125" style="4" customWidth="1"/>
    <col min="2" max="2" width="7.875" style="4" customWidth="1"/>
    <col min="3" max="3" width="8" style="4" customWidth="1"/>
    <col min="4" max="5" width="6.75" style="4" customWidth="1"/>
    <col min="6" max="6" width="7.625" style="4" customWidth="1"/>
    <col min="7" max="7" width="7.75" style="4" customWidth="1"/>
    <col min="8" max="9" width="6.75" style="4" customWidth="1"/>
    <col min="10" max="10" width="7.25" style="4" customWidth="1"/>
    <col min="11" max="11" width="6.625" style="4" customWidth="1"/>
    <col min="12" max="12" width="6.75" style="4" customWidth="1"/>
    <col min="13" max="13" width="6.25" style="4" customWidth="1"/>
    <col min="14" max="14" width="6.75" style="4" customWidth="1"/>
    <col min="15" max="15" width="7.625" style="4" customWidth="1"/>
    <col min="16" max="16" width="7.125" style="4" customWidth="1"/>
    <col min="17" max="17" width="8.625" style="4" customWidth="1"/>
    <col min="18" max="18" width="10.375" style="4" customWidth="1"/>
    <col min="19" max="19" width="10.5" style="4" customWidth="1"/>
    <col min="20" max="22" width="9.125" style="4"/>
    <col min="23" max="27" width="9.125" style="4" hidden="1" customWidth="1"/>
    <col min="28" max="29" width="9.125" style="4" customWidth="1"/>
    <col min="30" max="16384" width="9.125" style="4"/>
  </cols>
  <sheetData>
    <row r="1" spans="1:27" ht="18" customHeight="1">
      <c r="A1" s="102" t="s">
        <v>62</v>
      </c>
      <c r="B1" s="102"/>
      <c r="C1" s="102"/>
      <c r="D1" s="102"/>
      <c r="E1" s="102"/>
      <c r="F1" s="102"/>
      <c r="G1" s="102"/>
      <c r="H1" s="102"/>
      <c r="I1" s="102"/>
      <c r="J1" s="102"/>
      <c r="K1" s="102"/>
      <c r="L1" s="102"/>
      <c r="M1" s="102"/>
      <c r="N1" s="102"/>
      <c r="O1" s="102"/>
      <c r="P1" s="102"/>
      <c r="Q1" s="102"/>
      <c r="R1" s="102"/>
      <c r="S1" s="102"/>
      <c r="W1" s="4">
        <f>IF(ISNA(VLOOKUP($D$3,Master!A$8:N$127,4,FALSE)),"",VLOOKUP($D$3,Master!A$8:AH$127,4,FALSE))</f>
        <v>3</v>
      </c>
      <c r="X1" s="4" t="str">
        <f>IF(ISNA(VLOOKUP($D$3,Master!A$8:N$127,6,FALSE)),"",VLOOKUP($D$3,Master!A$8:AH$127,6,FALSE))</f>
        <v>GPF</v>
      </c>
      <c r="Y1" s="4" t="s">
        <v>60</v>
      </c>
      <c r="Z1" s="4" t="s">
        <v>19</v>
      </c>
      <c r="AA1" s="4">
        <f>IF(ISNA(VLOOKUP($D$3,Master!A$8:N$127,7,FALSE)),"",VLOOKUP($D$3,Master!A$8:AH$127,7,FALSE))</f>
        <v>0</v>
      </c>
    </row>
    <row r="2" spans="1:27" ht="18">
      <c r="A2" s="103" t="str">
        <f>IF(AND(Master!C3=""),"",CONCATENATE("Office Of  ",Master!C3))</f>
        <v>Office Of  Mahatma Gandhi Government School (English Medium) BAR , Pali</v>
      </c>
      <c r="B2" s="103"/>
      <c r="C2" s="103"/>
      <c r="D2" s="103"/>
      <c r="E2" s="103"/>
      <c r="F2" s="103"/>
      <c r="G2" s="103"/>
      <c r="H2" s="103"/>
      <c r="I2" s="103"/>
      <c r="J2" s="103"/>
      <c r="K2" s="103"/>
      <c r="L2" s="103"/>
      <c r="M2" s="103"/>
      <c r="N2" s="103"/>
      <c r="O2" s="103"/>
      <c r="P2" s="103"/>
      <c r="Q2" s="103"/>
      <c r="R2" s="103"/>
      <c r="S2" s="103"/>
      <c r="X2" s="4">
        <f>IF(ISNA(VLOOKUP($D$3,Master!A$8:N$127,8,FALSE)),"",VLOOKUP($D$3,Master!A$8:AH$127,8,FALSE))</f>
        <v>0</v>
      </c>
      <c r="Y2" s="4" t="s">
        <v>57</v>
      </c>
    </row>
    <row r="3" spans="1:27" ht="18.75">
      <c r="C3" s="64" t="s">
        <v>66</v>
      </c>
      <c r="D3" s="67">
        <v>3</v>
      </c>
      <c r="E3" s="104" t="s">
        <v>11</v>
      </c>
      <c r="F3" s="104"/>
      <c r="G3" s="104"/>
      <c r="H3" s="104"/>
      <c r="I3" s="104"/>
      <c r="J3" s="101" t="str">
        <f>IF(ISNA(VLOOKUP($D$3,Master!A$8:N$127,2,FALSE)),"",VLOOKUP($D$3,Master!A$8:AH$127,2,FALSE))</f>
        <v>BHAGWAN SINGH</v>
      </c>
      <c r="K3" s="101"/>
      <c r="L3" s="101"/>
      <c r="M3" s="101"/>
      <c r="N3" s="101"/>
      <c r="O3" s="63" t="s">
        <v>32</v>
      </c>
      <c r="P3" s="101" t="str">
        <f>IF(ISNA(VLOOKUP($D$3,Master!A$8:N$127,3,FALSE)),"",VLOOKUP($D$3,Master!A$8:AH$127,3,FALSE))</f>
        <v>LECTURER</v>
      </c>
      <c r="Q3" s="101"/>
      <c r="R3" s="101"/>
      <c r="S3" s="101"/>
    </row>
    <row r="4" spans="1:27" ht="15.75" customHeight="1">
      <c r="E4" s="19"/>
      <c r="F4" s="55"/>
      <c r="G4" s="22"/>
      <c r="H4" s="22"/>
      <c r="I4" s="22"/>
      <c r="J4" s="5"/>
      <c r="K4" s="5"/>
      <c r="L4" s="5"/>
      <c r="M4" s="5"/>
      <c r="N4" s="5"/>
      <c r="O4" s="6"/>
      <c r="P4" s="6"/>
    </row>
    <row r="5" spans="1:27" ht="24.75" customHeight="1">
      <c r="A5" s="105" t="s">
        <v>0</v>
      </c>
      <c r="B5" s="106" t="s">
        <v>3</v>
      </c>
      <c r="C5" s="107" t="s">
        <v>5</v>
      </c>
      <c r="D5" s="107"/>
      <c r="E5" s="107"/>
      <c r="F5" s="107"/>
      <c r="G5" s="107" t="s">
        <v>6</v>
      </c>
      <c r="H5" s="107"/>
      <c r="I5" s="107"/>
      <c r="J5" s="107"/>
      <c r="K5" s="107" t="s">
        <v>7</v>
      </c>
      <c r="L5" s="107"/>
      <c r="M5" s="107"/>
      <c r="N5" s="107"/>
      <c r="O5" s="112" t="s">
        <v>9</v>
      </c>
      <c r="P5" s="113"/>
      <c r="Q5" s="114"/>
      <c r="R5" s="121" t="s">
        <v>71</v>
      </c>
      <c r="S5" s="121" t="s">
        <v>51</v>
      </c>
    </row>
    <row r="6" spans="1:27" ht="69" customHeight="1">
      <c r="A6" s="105"/>
      <c r="B6" s="106"/>
      <c r="C6" s="57" t="s">
        <v>30</v>
      </c>
      <c r="D6" s="58" t="s">
        <v>1</v>
      </c>
      <c r="E6" s="59" t="s">
        <v>2</v>
      </c>
      <c r="F6" s="57" t="s">
        <v>63</v>
      </c>
      <c r="G6" s="57" t="s">
        <v>30</v>
      </c>
      <c r="H6" s="58" t="s">
        <v>1</v>
      </c>
      <c r="I6" s="59" t="s">
        <v>2</v>
      </c>
      <c r="J6" s="57" t="s">
        <v>64</v>
      </c>
      <c r="K6" s="57" t="s">
        <v>4</v>
      </c>
      <c r="L6" s="58" t="s">
        <v>1</v>
      </c>
      <c r="M6" s="59" t="s">
        <v>2</v>
      </c>
      <c r="N6" s="60" t="s">
        <v>65</v>
      </c>
      <c r="O6" s="56" t="str">
        <f>IF(X1="GPF","GPF ","GPF-2004 ")</f>
        <v xml:space="preserve">GPF </v>
      </c>
      <c r="P6" s="69" t="s">
        <v>52</v>
      </c>
      <c r="Q6" s="60" t="s">
        <v>70</v>
      </c>
      <c r="R6" s="121"/>
      <c r="S6" s="121"/>
    </row>
    <row r="7" spans="1:27" ht="18" customHeight="1">
      <c r="A7" s="7">
        <v>1</v>
      </c>
      <c r="B7" s="7">
        <v>2</v>
      </c>
      <c r="C7" s="7">
        <v>3</v>
      </c>
      <c r="D7" s="7">
        <v>4</v>
      </c>
      <c r="E7" s="7">
        <v>5</v>
      </c>
      <c r="F7" s="7">
        <v>6</v>
      </c>
      <c r="G7" s="7">
        <v>7</v>
      </c>
      <c r="H7" s="7">
        <v>8</v>
      </c>
      <c r="I7" s="7">
        <v>9</v>
      </c>
      <c r="J7" s="7">
        <v>10</v>
      </c>
      <c r="K7" s="7">
        <v>11</v>
      </c>
      <c r="L7" s="7">
        <v>12</v>
      </c>
      <c r="M7" s="7">
        <v>13</v>
      </c>
      <c r="N7" s="7">
        <v>14</v>
      </c>
      <c r="O7" s="7">
        <v>15</v>
      </c>
      <c r="P7" s="7">
        <v>17</v>
      </c>
      <c r="Q7" s="7">
        <v>18</v>
      </c>
      <c r="R7" s="7">
        <v>19</v>
      </c>
      <c r="S7" s="7">
        <v>20</v>
      </c>
    </row>
    <row r="8" spans="1:27" ht="21" customHeight="1">
      <c r="A8" s="8">
        <v>1</v>
      </c>
      <c r="B8" s="23">
        <f>IF(AND($D$3=""),"",X8)</f>
        <v>44562</v>
      </c>
      <c r="C8" s="9">
        <f>IF(ISNA(VLOOKUP(D3,Master!A$8:N$127,5,FALSE)),"",VLOOKUP($D$3,Master!A$8:AH$127,5,FALSE))</f>
        <v>71300</v>
      </c>
      <c r="D8" s="9">
        <f>IF(AND(C8=""),"",IF(AND($D$3=""),"",ROUND(C8*Master!C$5%,0)))</f>
        <v>24242</v>
      </c>
      <c r="E8" s="9">
        <f>IF(AND(C8=""),"",IF(AND($D$3=""),"",ROUND(C8*Master!H$5%,0)))</f>
        <v>6417</v>
      </c>
      <c r="F8" s="9">
        <f t="shared" ref="F8:F13" si="0">IF(AND(C8=""),"",SUM(C8:E8))</f>
        <v>101959</v>
      </c>
      <c r="G8" s="9">
        <f>IF(ISNA(VLOOKUP($D$3,Master!A$8:N$127,5,FALSE)),"",VLOOKUP($D$3,Master!A$8:AH$127,5,FALSE))</f>
        <v>71300</v>
      </c>
      <c r="H8" s="9">
        <f>IF(AND(G8=""),"",IF(AND($D$3=""),"",ROUND(G8*Master!C$4%,0)))</f>
        <v>22103</v>
      </c>
      <c r="I8" s="9">
        <f>IF(AND(G8=""),"",IF(AND($D$3=""),"",ROUND(G8*Master!H$4%,0)))</f>
        <v>6417</v>
      </c>
      <c r="J8" s="9">
        <f t="shared" ref="J8:J13" si="1">IF(AND(C8=""),"",SUM(G8:I8))</f>
        <v>99820</v>
      </c>
      <c r="K8" s="9">
        <f t="shared" ref="K8:N13" si="2">IF(AND(C8=""),"",IF(AND(G8=""),"",C8-G8))</f>
        <v>0</v>
      </c>
      <c r="L8" s="9">
        <f t="shared" si="2"/>
        <v>2139</v>
      </c>
      <c r="M8" s="9">
        <f t="shared" si="2"/>
        <v>0</v>
      </c>
      <c r="N8" s="9">
        <f t="shared" si="2"/>
        <v>2139</v>
      </c>
      <c r="O8" s="9">
        <f>IF(AND(C8=""),"",IF(AND(B8=X8),N8-P8,"0"))</f>
        <v>2139</v>
      </c>
      <c r="P8" s="9">
        <f t="shared" ref="P8:P13" si="3">IF(AND($D$3=""),"",IF(AND(N8=""),"",ROUND(N8*AA$1%,0)))</f>
        <v>0</v>
      </c>
      <c r="Q8" s="9">
        <f>IF(AND($D$3=""),"",IF(AND(C8=""),"",IF(AND(O8=""),"",SUM(O8,P8))))</f>
        <v>2139</v>
      </c>
      <c r="R8" s="9">
        <f>IF(AND(N8=""),"",IF(AND(Q8=""),"",N8-Q8))</f>
        <v>0</v>
      </c>
      <c r="S8" s="20"/>
      <c r="X8" s="23">
        <v>44562</v>
      </c>
    </row>
    <row r="9" spans="1:27" ht="21" customHeight="1">
      <c r="A9" s="8">
        <v>2</v>
      </c>
      <c r="B9" s="23">
        <f>IF(AND($D$3=""),"",IF(AND(Arrear!W$1&lt;2),"",X9))</f>
        <v>44593</v>
      </c>
      <c r="C9" s="9">
        <f>IF(AND($D$3=""),"",IF(AND(Arrear!W$1&lt;2),"",Arrear!C8))</f>
        <v>52300</v>
      </c>
      <c r="D9" s="9">
        <f>IF(AND(C9=""),"",IF(AND($D$3=""),"",ROUND(C9*Master!C$5%,0)))</f>
        <v>17782</v>
      </c>
      <c r="E9" s="9">
        <f>IF(AND(C9=""),"",IF(AND($D$3=""),"",ROUND(C9*Master!H$5%,0)))</f>
        <v>4707</v>
      </c>
      <c r="F9" s="9">
        <f t="shared" si="0"/>
        <v>74789</v>
      </c>
      <c r="G9" s="9">
        <f>IF(AND($D$3=""),"",IF(AND(Arrear!W$1&lt;2),"",Arrear!C9))</f>
        <v>52300</v>
      </c>
      <c r="H9" s="9">
        <f>IF(AND(G9=""),"",IF(AND($D$3=""),"",ROUND(G9*Master!C$4%,0)))</f>
        <v>16213</v>
      </c>
      <c r="I9" s="9">
        <f>IF(AND(G9=""),"",IF(AND($D$3=""),"",ROUND(G9*Master!H$4%,0)))</f>
        <v>4707</v>
      </c>
      <c r="J9" s="9">
        <f t="shared" si="1"/>
        <v>73220</v>
      </c>
      <c r="K9" s="9">
        <f t="shared" si="2"/>
        <v>0</v>
      </c>
      <c r="L9" s="9">
        <f t="shared" si="2"/>
        <v>1569</v>
      </c>
      <c r="M9" s="9">
        <f t="shared" si="2"/>
        <v>0</v>
      </c>
      <c r="N9" s="9">
        <f t="shared" si="2"/>
        <v>1569</v>
      </c>
      <c r="O9" s="9">
        <f t="shared" ref="O9:O10" si="4">IF(AND(C9=""),"",IF(AND(B9=X9),N9-P9,"0"))</f>
        <v>1569</v>
      </c>
      <c r="P9" s="9">
        <f t="shared" si="3"/>
        <v>0</v>
      </c>
      <c r="Q9" s="9">
        <f t="shared" ref="Q9:Q13" si="5">IF(AND($D$3=""),"",IF(AND(C9=""),"",IF(AND(O9=""),"",SUM(O9,P9))))</f>
        <v>1569</v>
      </c>
      <c r="R9" s="9">
        <f t="shared" ref="R9:R13" si="6">IF(AND(N9=""),"",IF(AND(Q9=""),"",N9-Q9))</f>
        <v>0</v>
      </c>
      <c r="S9" s="20"/>
      <c r="X9" s="23">
        <v>44593</v>
      </c>
    </row>
    <row r="10" spans="1:27" ht="21" customHeight="1">
      <c r="A10" s="8">
        <v>3</v>
      </c>
      <c r="B10" s="23">
        <f>IF(AND($D$3=""),"",IF(AND(Arrear!W$1&lt;3),"",X10))</f>
        <v>44621</v>
      </c>
      <c r="C10" s="9">
        <f>IF(AND($D$3=""),"",IF(AND(Arrear!W$1&lt;3),"",Arrear!C9))</f>
        <v>52300</v>
      </c>
      <c r="D10" s="9">
        <f>IF(AND(C10=""),"",IF(AND($D$3=""),"",ROUND(C10*Master!C$5%,0)))</f>
        <v>17782</v>
      </c>
      <c r="E10" s="9">
        <f>IF(AND(C10=""),"",IF(AND($D$3=""),"",ROUND(C10*Master!H$5%,0)))</f>
        <v>4707</v>
      </c>
      <c r="F10" s="9">
        <f t="shared" si="0"/>
        <v>74789</v>
      </c>
      <c r="G10" s="9">
        <f>IF(AND($D$3=""),"",IF(AND(Arrear!W$1&lt;3),"",Arrear!C10))</f>
        <v>52300</v>
      </c>
      <c r="H10" s="9">
        <f>IF(AND(G10=""),"",IF(AND($D$3=""),"",ROUND(G10*Master!C$4%,0)))</f>
        <v>16213</v>
      </c>
      <c r="I10" s="9">
        <f>IF(AND(G10=""),"",IF(AND($D$3=""),"",ROUND(G10*Master!H$4%,0)))</f>
        <v>4707</v>
      </c>
      <c r="J10" s="9">
        <f t="shared" si="1"/>
        <v>73220</v>
      </c>
      <c r="K10" s="9">
        <f t="shared" si="2"/>
        <v>0</v>
      </c>
      <c r="L10" s="9">
        <f t="shared" si="2"/>
        <v>1569</v>
      </c>
      <c r="M10" s="9">
        <f t="shared" si="2"/>
        <v>0</v>
      </c>
      <c r="N10" s="9">
        <f t="shared" si="2"/>
        <v>1569</v>
      </c>
      <c r="O10" s="9">
        <f t="shared" si="4"/>
        <v>1569</v>
      </c>
      <c r="P10" s="9">
        <f t="shared" si="3"/>
        <v>0</v>
      </c>
      <c r="Q10" s="9">
        <f t="shared" si="5"/>
        <v>1569</v>
      </c>
      <c r="R10" s="9">
        <f t="shared" si="6"/>
        <v>0</v>
      </c>
      <c r="S10" s="20"/>
      <c r="X10" s="23">
        <v>44621</v>
      </c>
    </row>
    <row r="11" spans="1:27" ht="21" customHeight="1">
      <c r="A11" s="8">
        <v>4</v>
      </c>
      <c r="B11" s="23" t="str">
        <f>IF(AND($D$3=""),"",IF(AND(Arrear!W$1&lt;4),"",X11))</f>
        <v/>
      </c>
      <c r="C11" s="9" t="str">
        <f>IF(AND($D$3=""),"",IF(AND(Arrear!W$1&lt;4),"",Arrear!C10))</f>
        <v/>
      </c>
      <c r="D11" s="9" t="str">
        <f>IF(AND(C11=""),"",IF(AND($D$3=""),"",ROUND(C11*Master!C$5%,0)))</f>
        <v/>
      </c>
      <c r="E11" s="9" t="str">
        <f>IF(AND(C11=""),"",IF(AND($D$3=""),"",ROUND(C11*Master!H$5%,0)))</f>
        <v/>
      </c>
      <c r="F11" s="9" t="str">
        <f t="shared" si="0"/>
        <v/>
      </c>
      <c r="G11" s="9" t="str">
        <f>IF(AND($D$3=""),"",IF(AND(Arrear!W$1&lt;4),"",Arrear!C11))</f>
        <v/>
      </c>
      <c r="H11" s="9" t="str">
        <f>IF(AND(G11=""),"",IF(AND($D$3=""),"",ROUND(G11*Master!C$4%,0)))</f>
        <v/>
      </c>
      <c r="I11" s="9" t="str">
        <f>IF(AND(G11=""),"",IF(AND($D$3=""),"",ROUND(G11*Master!H$4%,0)))</f>
        <v/>
      </c>
      <c r="J11" s="9" t="str">
        <f t="shared" si="1"/>
        <v/>
      </c>
      <c r="K11" s="9" t="str">
        <f t="shared" si="2"/>
        <v/>
      </c>
      <c r="L11" s="9" t="str">
        <f t="shared" si="2"/>
        <v/>
      </c>
      <c r="M11" s="9" t="str">
        <f t="shared" si="2"/>
        <v/>
      </c>
      <c r="N11" s="9" t="str">
        <f t="shared" si="2"/>
        <v/>
      </c>
      <c r="O11" s="9" t="str">
        <f>IF(AND(C11=""),"",IF(AND(B11=X11),"0",""))</f>
        <v/>
      </c>
      <c r="P11" s="9" t="str">
        <f t="shared" si="3"/>
        <v/>
      </c>
      <c r="Q11" s="9" t="str">
        <f t="shared" si="5"/>
        <v/>
      </c>
      <c r="R11" s="9" t="str">
        <f t="shared" si="6"/>
        <v/>
      </c>
      <c r="S11" s="20"/>
      <c r="X11" s="23">
        <v>44652</v>
      </c>
    </row>
    <row r="12" spans="1:27" ht="21" customHeight="1">
      <c r="A12" s="8">
        <v>5</v>
      </c>
      <c r="B12" s="23" t="str">
        <f>IF(AND($D$3=""),"",IF(AND(Arrear!W$1&lt;5),"",X12))</f>
        <v/>
      </c>
      <c r="C12" s="9" t="str">
        <f>IF(AND($D$3=""),"",IF(AND(Arrear!W$1&lt;5),"",Arrear!C11))</f>
        <v/>
      </c>
      <c r="D12" s="9" t="str">
        <f>IF(AND(C12=""),"",IF(AND($D$3=""),"",ROUND(C12*Master!C$5%,0)))</f>
        <v/>
      </c>
      <c r="E12" s="9" t="str">
        <f>IF(AND(C12=""),"",IF(AND($D$3=""),"",ROUND(C12*Master!H$5%,0)))</f>
        <v/>
      </c>
      <c r="F12" s="9" t="str">
        <f t="shared" si="0"/>
        <v/>
      </c>
      <c r="G12" s="9" t="str">
        <f>IF(AND($D$3=""),"",IF(AND(Arrear!W$1&lt;5),"",Arrear!C12))</f>
        <v/>
      </c>
      <c r="H12" s="9" t="str">
        <f>IF(AND(G12=""),"",IF(AND($D$3=""),"",ROUND(G12*Master!C$4%,0)))</f>
        <v/>
      </c>
      <c r="I12" s="9" t="str">
        <f>IF(AND(G12=""),"",IF(AND($D$3=""),"",ROUND(G12*Master!H$4%,0)))</f>
        <v/>
      </c>
      <c r="J12" s="9" t="str">
        <f t="shared" si="1"/>
        <v/>
      </c>
      <c r="K12" s="9" t="str">
        <f t="shared" si="2"/>
        <v/>
      </c>
      <c r="L12" s="9" t="str">
        <f t="shared" si="2"/>
        <v/>
      </c>
      <c r="M12" s="9" t="str">
        <f t="shared" si="2"/>
        <v/>
      </c>
      <c r="N12" s="9" t="str">
        <f t="shared" si="2"/>
        <v/>
      </c>
      <c r="O12" s="9" t="str">
        <f t="shared" ref="O12" si="7">IF(AND(C12=""),"",IF(AND(B12=X12),"0",""))</f>
        <v/>
      </c>
      <c r="P12" s="9" t="str">
        <f t="shared" si="3"/>
        <v/>
      </c>
      <c r="Q12" s="9" t="str">
        <f t="shared" si="5"/>
        <v/>
      </c>
      <c r="R12" s="9" t="str">
        <f t="shared" si="6"/>
        <v/>
      </c>
      <c r="S12" s="20"/>
      <c r="X12" s="23">
        <v>44682</v>
      </c>
    </row>
    <row r="13" spans="1:27" ht="21" customHeight="1">
      <c r="A13" s="8">
        <v>6</v>
      </c>
      <c r="B13" s="23" t="str">
        <f>IF(AND($D$3=""),"",IF(AND(Arrear!W$1&lt;6),"",X13))</f>
        <v/>
      </c>
      <c r="C13" s="9" t="str">
        <f>IF(AND($D$3=""),"",IF(AND(Arrear!W$1&lt;6),"",Arrear!C12))</f>
        <v/>
      </c>
      <c r="D13" s="9" t="str">
        <f>IF(AND(C13=""),"",IF(AND($D$3=""),"",ROUND(C13*Master!C$5%,0)))</f>
        <v/>
      </c>
      <c r="E13" s="9" t="str">
        <f>IF(AND(C13=""),"",IF(AND($D$3=""),"",ROUND(C13*Master!H$5%,0)))</f>
        <v/>
      </c>
      <c r="F13" s="9" t="str">
        <f t="shared" si="0"/>
        <v/>
      </c>
      <c r="G13" s="9" t="str">
        <f>IF(AND($D$3=""),"",IF(AND(Arrear!W$1&lt;6),"",Arrear!C13))</f>
        <v/>
      </c>
      <c r="H13" s="9" t="str">
        <f>IF(AND(G13=""),"",IF(AND($D$3=""),"",ROUND(G13*Master!C$4%,0)))</f>
        <v/>
      </c>
      <c r="I13" s="9" t="str">
        <f>IF(AND(G13=""),"",IF(AND($D$3=""),"",ROUND(G13*Master!H$4%,0)))</f>
        <v/>
      </c>
      <c r="J13" s="9" t="str">
        <f t="shared" si="1"/>
        <v/>
      </c>
      <c r="K13" s="9" t="str">
        <f t="shared" si="2"/>
        <v/>
      </c>
      <c r="L13" s="9" t="str">
        <f t="shared" si="2"/>
        <v/>
      </c>
      <c r="M13" s="9" t="str">
        <f t="shared" si="2"/>
        <v/>
      </c>
      <c r="N13" s="9" t="str">
        <f t="shared" si="2"/>
        <v/>
      </c>
      <c r="O13" s="9" t="str">
        <f>IF(AND(C13=""),"",IF(AND(B13=X13),"0",""))</f>
        <v/>
      </c>
      <c r="P13" s="9" t="str">
        <f t="shared" si="3"/>
        <v/>
      </c>
      <c r="Q13" s="9" t="str">
        <f t="shared" si="5"/>
        <v/>
      </c>
      <c r="R13" s="9" t="str">
        <f t="shared" si="6"/>
        <v/>
      </c>
      <c r="S13" s="20"/>
      <c r="X13" s="23">
        <v>44713</v>
      </c>
    </row>
    <row r="14" spans="1:27" ht="30.75" customHeight="1">
      <c r="A14" s="110" t="s">
        <v>10</v>
      </c>
      <c r="B14" s="111"/>
      <c r="C14" s="66">
        <f>IF(AND($D$3=""),"",SUM(C8:C13))</f>
        <v>175900</v>
      </c>
      <c r="D14" s="66">
        <f t="shared" ref="D14:R14" si="8">IF(AND($D$3=""),"",SUM(D8:D13))</f>
        <v>59806</v>
      </c>
      <c r="E14" s="66">
        <f t="shared" si="8"/>
        <v>15831</v>
      </c>
      <c r="F14" s="66">
        <f t="shared" si="8"/>
        <v>251537</v>
      </c>
      <c r="G14" s="66">
        <f t="shared" si="8"/>
        <v>175900</v>
      </c>
      <c r="H14" s="66">
        <f t="shared" si="8"/>
        <v>54529</v>
      </c>
      <c r="I14" s="66">
        <f t="shared" si="8"/>
        <v>15831</v>
      </c>
      <c r="J14" s="66">
        <f t="shared" si="8"/>
        <v>246260</v>
      </c>
      <c r="K14" s="66">
        <f t="shared" si="8"/>
        <v>0</v>
      </c>
      <c r="L14" s="66">
        <f t="shared" si="8"/>
        <v>5277</v>
      </c>
      <c r="M14" s="66">
        <f t="shared" si="8"/>
        <v>0</v>
      </c>
      <c r="N14" s="66">
        <f t="shared" si="8"/>
        <v>5277</v>
      </c>
      <c r="O14" s="66">
        <f t="shared" si="8"/>
        <v>5277</v>
      </c>
      <c r="P14" s="66">
        <f t="shared" si="8"/>
        <v>0</v>
      </c>
      <c r="Q14" s="66">
        <f t="shared" si="8"/>
        <v>5277</v>
      </c>
      <c r="R14" s="66">
        <f t="shared" si="8"/>
        <v>0</v>
      </c>
      <c r="S14" s="52"/>
      <c r="X14" s="23">
        <v>44743</v>
      </c>
    </row>
    <row r="15" spans="1:27" ht="18.75">
      <c r="A15" s="21"/>
      <c r="B15" s="10"/>
      <c r="C15" s="120" t="str">
        <f>IF(X1="GPF","Amount in Words Deposite in GPF  :-","Amount in Words Deposite in GPF-2004  :-")</f>
        <v>Amount in Words Deposite in GPF  :-</v>
      </c>
      <c r="D15" s="120"/>
      <c r="E15" s="120"/>
      <c r="F15" s="120"/>
      <c r="G15" s="120"/>
      <c r="H15" s="120"/>
      <c r="I15" s="120"/>
      <c r="J15" s="119"/>
      <c r="K15" s="119"/>
      <c r="L15" s="119"/>
      <c r="M15" s="119"/>
      <c r="N15" s="119"/>
      <c r="O15" s="119"/>
      <c r="P15" s="119"/>
      <c r="Q15" s="119"/>
      <c r="R15" s="119"/>
      <c r="S15" s="119"/>
    </row>
    <row r="16" spans="1:27" ht="18.75">
      <c r="A16" s="21"/>
      <c r="B16" s="10"/>
      <c r="C16" s="109" t="s">
        <v>75</v>
      </c>
      <c r="D16" s="109"/>
      <c r="E16" s="109"/>
      <c r="F16" s="109"/>
      <c r="G16" s="109"/>
      <c r="H16" s="109"/>
      <c r="I16" s="109"/>
      <c r="J16" s="117"/>
      <c r="K16" s="117"/>
      <c r="L16" s="117"/>
      <c r="M16" s="117"/>
      <c r="N16" s="117"/>
      <c r="O16" s="117"/>
      <c r="P16" s="117"/>
      <c r="Q16" s="117"/>
      <c r="R16" s="117"/>
      <c r="S16" s="117"/>
    </row>
    <row r="17" spans="1:19" ht="10.5" customHeight="1">
      <c r="A17" s="21"/>
      <c r="B17" s="10"/>
      <c r="C17" s="11"/>
      <c r="D17" s="11"/>
      <c r="E17" s="53"/>
      <c r="F17" s="53"/>
      <c r="G17" s="53"/>
      <c r="H17" s="53"/>
      <c r="I17" s="53"/>
      <c r="J17" s="54"/>
      <c r="K17" s="54"/>
      <c r="L17" s="54"/>
      <c r="M17" s="54"/>
      <c r="N17" s="54"/>
      <c r="O17" s="54"/>
      <c r="P17" s="54"/>
      <c r="Q17" s="54"/>
      <c r="R17" s="54"/>
      <c r="S17" s="54"/>
    </row>
    <row r="18" spans="1:19" ht="20.25" customHeight="1">
      <c r="A18" s="21"/>
      <c r="B18" s="118" t="s">
        <v>5</v>
      </c>
      <c r="C18" s="118"/>
      <c r="D18" s="118"/>
      <c r="E18" s="118" t="s">
        <v>6</v>
      </c>
      <c r="F18" s="118"/>
      <c r="G18" s="118"/>
      <c r="H18" s="118" t="s">
        <v>7</v>
      </c>
      <c r="I18" s="118"/>
      <c r="J18" s="118"/>
      <c r="K18" s="115" t="s">
        <v>73</v>
      </c>
      <c r="L18" s="115"/>
      <c r="M18" s="116" t="s">
        <v>72</v>
      </c>
      <c r="N18" s="116"/>
      <c r="O18" s="70"/>
      <c r="P18" s="70"/>
      <c r="Q18" s="70"/>
      <c r="R18" s="70"/>
      <c r="S18" s="11"/>
    </row>
    <row r="19" spans="1:19" ht="18.75">
      <c r="A19" s="21"/>
      <c r="B19" s="73" t="s">
        <v>69</v>
      </c>
      <c r="C19" s="74" t="s">
        <v>67</v>
      </c>
      <c r="D19" s="73" t="s">
        <v>68</v>
      </c>
      <c r="E19" s="73" t="s">
        <v>69</v>
      </c>
      <c r="F19" s="74" t="s">
        <v>67</v>
      </c>
      <c r="G19" s="73" t="s">
        <v>68</v>
      </c>
      <c r="H19" s="73" t="s">
        <v>69</v>
      </c>
      <c r="I19" s="74" t="s">
        <v>67</v>
      </c>
      <c r="J19" s="73" t="s">
        <v>68</v>
      </c>
      <c r="K19" s="115"/>
      <c r="L19" s="115"/>
      <c r="M19" s="116"/>
      <c r="N19" s="116"/>
      <c r="O19" s="70"/>
      <c r="P19" s="70"/>
      <c r="Q19" s="70"/>
      <c r="R19" s="70"/>
      <c r="S19" s="11"/>
    </row>
    <row r="20" spans="1:19" ht="18.75">
      <c r="A20" s="21"/>
      <c r="B20" s="65">
        <f>C14</f>
        <v>175900</v>
      </c>
      <c r="C20" s="65">
        <f t="shared" ref="C20:D20" si="9">D14</f>
        <v>59806</v>
      </c>
      <c r="D20" s="65">
        <f t="shared" si="9"/>
        <v>15831</v>
      </c>
      <c r="E20" s="65">
        <f>G14</f>
        <v>175900</v>
      </c>
      <c r="F20" s="65">
        <f t="shared" ref="F20:G20" si="10">H14</f>
        <v>54529</v>
      </c>
      <c r="G20" s="65">
        <f t="shared" si="10"/>
        <v>15831</v>
      </c>
      <c r="H20" s="68">
        <f>B20-E20</f>
        <v>0</v>
      </c>
      <c r="I20" s="68">
        <f t="shared" ref="I20:J20" si="11">C20-F20</f>
        <v>5277</v>
      </c>
      <c r="J20" s="68">
        <f t="shared" si="11"/>
        <v>0</v>
      </c>
      <c r="K20" s="108">
        <f>O14</f>
        <v>5277</v>
      </c>
      <c r="L20" s="108"/>
      <c r="M20" s="108">
        <f>R14</f>
        <v>0</v>
      </c>
      <c r="N20" s="108"/>
      <c r="O20" s="70"/>
      <c r="P20" s="70"/>
      <c r="Q20" s="70"/>
      <c r="R20" s="70"/>
      <c r="S20" s="11"/>
    </row>
    <row r="21" spans="1:19" ht="18.75">
      <c r="A21" s="21"/>
      <c r="B21" s="61"/>
      <c r="C21" s="61"/>
      <c r="D21" s="61"/>
      <c r="E21" s="61"/>
      <c r="F21" s="61"/>
      <c r="G21" s="61"/>
      <c r="H21" s="62"/>
      <c r="I21" s="62"/>
      <c r="J21" s="62"/>
      <c r="K21" s="70"/>
      <c r="L21" s="70"/>
      <c r="M21" s="70"/>
      <c r="N21" s="70"/>
      <c r="O21" s="96" t="s">
        <v>56</v>
      </c>
      <c r="P21" s="96"/>
      <c r="Q21" s="96"/>
      <c r="R21" s="96"/>
      <c r="S21" s="96"/>
    </row>
    <row r="22" spans="1:19" ht="18.75">
      <c r="A22" s="1"/>
      <c r="B22" s="24" t="s">
        <v>20</v>
      </c>
      <c r="C22" s="97"/>
      <c r="D22" s="97"/>
      <c r="E22" s="97"/>
      <c r="F22" s="97"/>
      <c r="G22" s="97"/>
      <c r="H22" s="25"/>
      <c r="I22" s="100" t="s">
        <v>21</v>
      </c>
      <c r="J22" s="100"/>
      <c r="K22" s="99"/>
      <c r="L22" s="99"/>
      <c r="M22" s="99"/>
      <c r="O22" s="96"/>
      <c r="P22" s="96"/>
      <c r="Q22" s="96"/>
      <c r="R22" s="96"/>
      <c r="S22" s="96"/>
    </row>
    <row r="23" spans="1:19" ht="18.75">
      <c r="A23" s="1"/>
      <c r="B23" s="98" t="s">
        <v>22</v>
      </c>
      <c r="C23" s="98"/>
      <c r="D23" s="98"/>
      <c r="E23" s="98"/>
      <c r="F23" s="98"/>
      <c r="G23" s="98"/>
      <c r="H23" s="98"/>
      <c r="I23" s="27"/>
      <c r="J23" s="26"/>
      <c r="K23" s="26"/>
      <c r="L23" s="26"/>
      <c r="M23" s="26"/>
    </row>
    <row r="24" spans="1:19" ht="18.75">
      <c r="A24" s="22">
        <v>1</v>
      </c>
      <c r="B24" s="95" t="s">
        <v>23</v>
      </c>
      <c r="C24" s="95"/>
      <c r="D24" s="95"/>
      <c r="E24" s="95"/>
      <c r="F24" s="95"/>
      <c r="G24" s="95"/>
      <c r="H24" s="95"/>
      <c r="I24" s="28"/>
      <c r="J24" s="26"/>
      <c r="K24" s="26"/>
      <c r="L24" s="26"/>
      <c r="M24" s="26"/>
    </row>
    <row r="25" spans="1:19" ht="18.75">
      <c r="A25" s="2">
        <v>2</v>
      </c>
      <c r="B25" s="95" t="s">
        <v>24</v>
      </c>
      <c r="C25" s="95"/>
      <c r="D25" s="95"/>
      <c r="E25" s="95"/>
      <c r="F25" s="95"/>
      <c r="G25" s="101" t="str">
        <f>IF(AND(D3=""),"",CONCATENATE(J3,",","  ",P3))</f>
        <v>BHAGWAN SINGH,  LECTURER</v>
      </c>
      <c r="H25" s="101"/>
      <c r="I25" s="101"/>
      <c r="J25" s="101"/>
      <c r="K25" s="101"/>
      <c r="L25" s="101"/>
      <c r="M25" s="101"/>
    </row>
    <row r="26" spans="1:19" ht="18.75">
      <c r="A26" s="3">
        <v>3</v>
      </c>
      <c r="B26" s="95" t="s">
        <v>25</v>
      </c>
      <c r="C26" s="95"/>
      <c r="D26" s="95"/>
      <c r="E26" s="29"/>
      <c r="F26" s="28"/>
      <c r="G26" s="28"/>
      <c r="H26" s="30"/>
      <c r="I26" s="31"/>
      <c r="J26" s="26"/>
      <c r="K26" s="26"/>
      <c r="L26" s="26"/>
      <c r="M26" s="26"/>
    </row>
    <row r="27" spans="1:19" ht="15.75">
      <c r="O27" s="96" t="s">
        <v>56</v>
      </c>
      <c r="P27" s="96"/>
      <c r="Q27" s="96"/>
      <c r="R27" s="96"/>
      <c r="S27" s="96"/>
    </row>
  </sheetData>
  <sheetProtection formatCells="0" formatColumns="0" formatRows="0" insertColumns="0" insertRows="0" insertHyperlinks="0" deleteColumns="0" deleteRows="0" autoFilter="0"/>
  <mergeCells count="36">
    <mergeCell ref="B23:H23"/>
    <mergeCell ref="B24:H24"/>
    <mergeCell ref="B25:F25"/>
    <mergeCell ref="G25:M25"/>
    <mergeCell ref="B26:D26"/>
    <mergeCell ref="O21:S21"/>
    <mergeCell ref="C22:G22"/>
    <mergeCell ref="I22:J22"/>
    <mergeCell ref="K22:M22"/>
    <mergeCell ref="O22:S22"/>
    <mergeCell ref="A5:A6"/>
    <mergeCell ref="B5:B6"/>
    <mergeCell ref="R5:R6"/>
    <mergeCell ref="S5:S6"/>
    <mergeCell ref="A14:B14"/>
    <mergeCell ref="O27:S27"/>
    <mergeCell ref="C5:F5"/>
    <mergeCell ref="G5:J5"/>
    <mergeCell ref="K5:N5"/>
    <mergeCell ref="O5:Q5"/>
    <mergeCell ref="C15:I15"/>
    <mergeCell ref="J15:S15"/>
    <mergeCell ref="C16:I16"/>
    <mergeCell ref="J16:S16"/>
    <mergeCell ref="B18:D18"/>
    <mergeCell ref="E18:G18"/>
    <mergeCell ref="H18:J18"/>
    <mergeCell ref="K18:L19"/>
    <mergeCell ref="M18:N19"/>
    <mergeCell ref="K20:L20"/>
    <mergeCell ref="M20:N20"/>
    <mergeCell ref="E3:I3"/>
    <mergeCell ref="J3:N3"/>
    <mergeCell ref="A1:S1"/>
    <mergeCell ref="A2:S2"/>
    <mergeCell ref="P3:S3"/>
  </mergeCells>
  <pageMargins left="0.7" right="0.25" top="0.25" bottom="0.25" header="0.3" footer="0.3"/>
  <pageSetup paperSize="9" scale="90" orientation="landscape" horizontalDpi="300" verticalDpi="300" r:id="rId1"/>
</worksheet>
</file>

<file path=xl/worksheets/sheet4.xml><?xml version="1.0" encoding="utf-8"?>
<worksheet xmlns="http://schemas.openxmlformats.org/spreadsheetml/2006/main" xmlns:r="http://schemas.openxmlformats.org/officeDocument/2006/relationships">
  <dimension ref="A1:AB18"/>
  <sheetViews>
    <sheetView view="pageBreakPreview" zoomScale="110" zoomScaleSheetLayoutView="110" workbookViewId="0">
      <selection activeCell="N14" sqref="N14"/>
    </sheetView>
  </sheetViews>
  <sheetFormatPr defaultColWidth="9.125" defaultRowHeight="15"/>
  <cols>
    <col min="1" max="1" width="4.125" style="4" customWidth="1"/>
    <col min="2" max="2" width="14.875" style="4" customWidth="1"/>
    <col min="3" max="3" width="8" style="4" customWidth="1"/>
    <col min="4" max="5" width="6.75" style="4" customWidth="1"/>
    <col min="6" max="6" width="7.625" style="4" customWidth="1"/>
    <col min="7" max="7" width="7.75" style="4" customWidth="1"/>
    <col min="8" max="9" width="6.75" style="4" customWidth="1"/>
    <col min="10" max="10" width="7.25" style="4" customWidth="1"/>
    <col min="11" max="11" width="6.625" style="4" customWidth="1"/>
    <col min="12" max="12" width="6.75" style="4" customWidth="1"/>
    <col min="13" max="13" width="6.25" style="4" customWidth="1"/>
    <col min="14" max="14" width="6.75" style="4" customWidth="1"/>
    <col min="15" max="15" width="7.625" style="4" customWidth="1"/>
    <col min="16" max="16" width="7.125" style="4" customWidth="1"/>
    <col min="17" max="17" width="8.625" style="4" customWidth="1"/>
    <col min="18" max="18" width="10.375" style="4" customWidth="1"/>
    <col min="19" max="19" width="10.5" style="4" customWidth="1"/>
    <col min="20" max="22" width="9.125" style="4"/>
    <col min="23" max="28" width="9.125" style="4" hidden="1" customWidth="1"/>
    <col min="29" max="29" width="9.125" style="4" customWidth="1"/>
    <col min="30" max="16384" width="9.125" style="4"/>
  </cols>
  <sheetData>
    <row r="1" spans="1:27" ht="18" customHeight="1">
      <c r="A1" s="102" t="s">
        <v>62</v>
      </c>
      <c r="B1" s="102"/>
      <c r="C1" s="102"/>
      <c r="D1" s="102"/>
      <c r="E1" s="102"/>
      <c r="F1" s="102"/>
      <c r="G1" s="102"/>
      <c r="H1" s="102"/>
      <c r="I1" s="102"/>
      <c r="J1" s="102"/>
      <c r="K1" s="102"/>
      <c r="L1" s="102"/>
      <c r="M1" s="102"/>
      <c r="N1" s="102"/>
      <c r="O1" s="102"/>
      <c r="P1" s="102"/>
      <c r="Q1" s="102"/>
      <c r="R1" s="102"/>
      <c r="S1" s="102"/>
      <c r="W1" s="4">
        <f>IF(ISNA(VLOOKUP($D$3,Master!A$8:N$127,4,FALSE)),"",VLOOKUP($D$3,Master!A$8:AH$127,4,FALSE))</f>
        <v>3</v>
      </c>
      <c r="X1" s="4" t="str">
        <f>IF(ISNA(VLOOKUP($D$3,Master!A$8:N$127,6,FALSE)),"",VLOOKUP($D$3,Master!A$8:AH$127,6,FALSE))</f>
        <v>GPF-2004</v>
      </c>
      <c r="Y1" s="4" t="s">
        <v>60</v>
      </c>
      <c r="Z1" s="4" t="s">
        <v>19</v>
      </c>
      <c r="AA1" s="4">
        <f>IF(ISNA(VLOOKUP($D$3,Master!A$8:N$127,7,FALSE)),"",VLOOKUP($D$3,Master!A$8:AH$127,7,FALSE))</f>
        <v>0</v>
      </c>
    </row>
    <row r="2" spans="1:27" ht="18">
      <c r="A2" s="103" t="str">
        <f>IF(AND(Master!C3=""),"",CONCATENATE("Office Of  ",Master!C3))</f>
        <v>Office Of  Mahatma Gandhi Government School (English Medium) BAR , Pali</v>
      </c>
      <c r="B2" s="103"/>
      <c r="C2" s="103"/>
      <c r="D2" s="103"/>
      <c r="E2" s="103"/>
      <c r="F2" s="103"/>
      <c r="G2" s="103"/>
      <c r="H2" s="103"/>
      <c r="I2" s="103"/>
      <c r="J2" s="103"/>
      <c r="K2" s="103"/>
      <c r="L2" s="103"/>
      <c r="M2" s="103"/>
      <c r="N2" s="103"/>
      <c r="O2" s="103"/>
      <c r="P2" s="103"/>
      <c r="Q2" s="103"/>
      <c r="R2" s="103"/>
      <c r="S2" s="103"/>
      <c r="X2" s="4">
        <f>IF(ISNA(VLOOKUP($D$3,Master!A$8:N$127,8,FALSE)),"",VLOOKUP($D$3,Master!A$8:AH$127,8,FALSE))</f>
        <v>0</v>
      </c>
      <c r="Y2" s="4" t="s">
        <v>57</v>
      </c>
    </row>
    <row r="3" spans="1:27" ht="18.75">
      <c r="C3" s="64" t="s">
        <v>66</v>
      </c>
      <c r="D3" s="67">
        <v>2</v>
      </c>
      <c r="E3" s="104" t="s">
        <v>11</v>
      </c>
      <c r="F3" s="104"/>
      <c r="G3" s="104"/>
      <c r="H3" s="104"/>
      <c r="I3" s="104"/>
      <c r="J3" s="101" t="str">
        <f>IF(ISNA(VLOOKUP($D$3,Master!A$8:N$127,2,FALSE)),"",VLOOKUP($D$3,Master!A$8:AH$127,2,FALSE))</f>
        <v>KALYAN SINGH</v>
      </c>
      <c r="K3" s="101"/>
      <c r="L3" s="101"/>
      <c r="M3" s="101"/>
      <c r="N3" s="101"/>
      <c r="O3" s="63" t="s">
        <v>32</v>
      </c>
      <c r="P3" s="101" t="str">
        <f>IF(ISNA(VLOOKUP($D$3,Master!A$8:N$127,3,FALSE)),"",VLOOKUP($D$3,Master!A$8:AH$127,3,FALSE))</f>
        <v>LECTURER</v>
      </c>
      <c r="Q3" s="101"/>
      <c r="R3" s="101"/>
      <c r="S3" s="101"/>
    </row>
    <row r="4" spans="1:27" ht="15.75" customHeight="1">
      <c r="E4" s="19"/>
      <c r="F4" s="55"/>
      <c r="G4" s="22"/>
      <c r="H4" s="22"/>
      <c r="I4" s="22"/>
      <c r="J4" s="5"/>
      <c r="K4" s="5"/>
      <c r="L4" s="5"/>
      <c r="M4" s="5"/>
      <c r="N4" s="5"/>
      <c r="O4" s="6"/>
      <c r="P4" s="6"/>
    </row>
    <row r="5" spans="1:27" ht="24.75" customHeight="1">
      <c r="A5" s="105" t="s">
        <v>77</v>
      </c>
      <c r="B5" s="106" t="s">
        <v>3</v>
      </c>
      <c r="C5" s="107" t="s">
        <v>5</v>
      </c>
      <c r="D5" s="107"/>
      <c r="E5" s="107"/>
      <c r="F5" s="107"/>
      <c r="G5" s="107" t="s">
        <v>6</v>
      </c>
      <c r="H5" s="107"/>
      <c r="I5" s="107"/>
      <c r="J5" s="107"/>
      <c r="K5" s="107" t="s">
        <v>7</v>
      </c>
      <c r="L5" s="107"/>
      <c r="M5" s="107"/>
      <c r="N5" s="107"/>
      <c r="O5" s="112" t="s">
        <v>9</v>
      </c>
      <c r="P5" s="113"/>
      <c r="Q5" s="114"/>
      <c r="R5" s="122" t="s">
        <v>79</v>
      </c>
      <c r="S5" s="122" t="s">
        <v>51</v>
      </c>
    </row>
    <row r="6" spans="1:27" ht="69" customHeight="1">
      <c r="A6" s="105"/>
      <c r="B6" s="106"/>
      <c r="C6" s="60" t="s">
        <v>30</v>
      </c>
      <c r="D6" s="71" t="s">
        <v>1</v>
      </c>
      <c r="E6" s="72" t="s">
        <v>2</v>
      </c>
      <c r="F6" s="69" t="s">
        <v>63</v>
      </c>
      <c r="G6" s="60" t="s">
        <v>30</v>
      </c>
      <c r="H6" s="71" t="s">
        <v>1</v>
      </c>
      <c r="I6" s="72" t="s">
        <v>2</v>
      </c>
      <c r="J6" s="69" t="s">
        <v>64</v>
      </c>
      <c r="K6" s="60" t="s">
        <v>4</v>
      </c>
      <c r="L6" s="71" t="s">
        <v>1</v>
      </c>
      <c r="M6" s="72" t="s">
        <v>2</v>
      </c>
      <c r="N6" s="69" t="s">
        <v>78</v>
      </c>
      <c r="O6" s="56" t="str">
        <f>IF(X1="GPF","GPF ","GPF-2004 ")</f>
        <v xml:space="preserve">GPF-2004 </v>
      </c>
      <c r="P6" s="69" t="s">
        <v>52</v>
      </c>
      <c r="Q6" s="69" t="s">
        <v>70</v>
      </c>
      <c r="R6" s="122"/>
      <c r="S6" s="122"/>
    </row>
    <row r="7" spans="1:27" ht="18" customHeight="1">
      <c r="A7" s="7">
        <v>1</v>
      </c>
      <c r="B7" s="7">
        <v>2</v>
      </c>
      <c r="C7" s="7">
        <v>3</v>
      </c>
      <c r="D7" s="7">
        <v>4</v>
      </c>
      <c r="E7" s="7">
        <v>5</v>
      </c>
      <c r="F7" s="7">
        <v>6</v>
      </c>
      <c r="G7" s="7">
        <v>7</v>
      </c>
      <c r="H7" s="7">
        <v>8</v>
      </c>
      <c r="I7" s="7">
        <v>9</v>
      </c>
      <c r="J7" s="7">
        <v>10</v>
      </c>
      <c r="K7" s="7">
        <v>11</v>
      </c>
      <c r="L7" s="7">
        <v>12</v>
      </c>
      <c r="M7" s="7">
        <v>13</v>
      </c>
      <c r="N7" s="7">
        <v>14</v>
      </c>
      <c r="O7" s="7">
        <v>15</v>
      </c>
      <c r="P7" s="7">
        <v>17</v>
      </c>
      <c r="Q7" s="7">
        <v>18</v>
      </c>
      <c r="R7" s="7">
        <v>19</v>
      </c>
      <c r="S7" s="7">
        <v>20</v>
      </c>
    </row>
    <row r="8" spans="1:27" ht="21" customHeight="1">
      <c r="A8" s="8">
        <v>1</v>
      </c>
      <c r="B8" s="23" t="s">
        <v>76</v>
      </c>
      <c r="C8" s="9">
        <f>IF(ISNA(VLOOKUP(D3,Master!A$8:N$127,5,FALSE)),"",VLOOKUP($D$3,Master!A$8:AH$127,5,FALSE))/2</f>
        <v>23500</v>
      </c>
      <c r="D8" s="9">
        <f>IF(AND(C8=""),"",IF(AND($D$3=""),"",ROUND(C8*Master!C$5%,0)))</f>
        <v>7990</v>
      </c>
      <c r="E8" s="9"/>
      <c r="F8" s="9">
        <f t="shared" ref="F8" si="0">IF(AND(C8=""),"",SUM(C8:E8))</f>
        <v>31490</v>
      </c>
      <c r="G8" s="9">
        <f>IF(ISNA(VLOOKUP($D$3,Master!A$8:N$127,5,FALSE)),"",VLOOKUP($D$3,Master!A$8:AH$127,5,FALSE))/2</f>
        <v>23500</v>
      </c>
      <c r="H8" s="9">
        <f>IF(AND(G8=""),"",IF(AND($D$3=""),"",ROUND(G8*Master!C$4%,0)))</f>
        <v>7285</v>
      </c>
      <c r="I8" s="9"/>
      <c r="J8" s="9">
        <f t="shared" ref="J8" si="1">IF(AND(C8=""),"",SUM(G8:I8))</f>
        <v>30785</v>
      </c>
      <c r="K8" s="9">
        <f t="shared" ref="K8:N8" si="2">IF(AND(C8=""),"",IF(AND(G8=""),"",C8-G8))</f>
        <v>0</v>
      </c>
      <c r="L8" s="9">
        <f t="shared" si="2"/>
        <v>705</v>
      </c>
      <c r="M8" s="9" t="str">
        <f t="shared" si="2"/>
        <v/>
      </c>
      <c r="N8" s="9">
        <f t="shared" si="2"/>
        <v>705</v>
      </c>
      <c r="O8" s="9">
        <f>IF(AND(C8=""),"",IF(AND(C8="",D8=""),"0",N8-P8))</f>
        <v>705</v>
      </c>
      <c r="P8" s="9">
        <f t="shared" ref="P8" si="3">IF(AND($D$3=""),"",IF(AND(N8=""),"",ROUND(N8*AA$1%,0)))</f>
        <v>0</v>
      </c>
      <c r="Q8" s="9">
        <f>IF(AND($D$3=""),"",IF(AND(C8=""),"",IF(AND(O8=""),"",SUM(O8,P8))))</f>
        <v>705</v>
      </c>
      <c r="R8" s="9">
        <f>IF(AND(N8=""),"",IF(AND(Q8=""),"",N8-Q8))</f>
        <v>0</v>
      </c>
      <c r="S8" s="20"/>
      <c r="X8" s="23">
        <v>44562</v>
      </c>
    </row>
    <row r="9" spans="1:27" ht="30.75" customHeight="1">
      <c r="A9" s="110" t="s">
        <v>10</v>
      </c>
      <c r="B9" s="111"/>
      <c r="C9" s="66">
        <f t="shared" ref="C9:R9" si="4">IF(AND($D$3=""),"",SUM(C8:C8))</f>
        <v>23500</v>
      </c>
      <c r="D9" s="66">
        <f t="shared" si="4"/>
        <v>7990</v>
      </c>
      <c r="E9" s="66">
        <f t="shared" si="4"/>
        <v>0</v>
      </c>
      <c r="F9" s="66">
        <f t="shared" si="4"/>
        <v>31490</v>
      </c>
      <c r="G9" s="66">
        <f t="shared" si="4"/>
        <v>23500</v>
      </c>
      <c r="H9" s="66">
        <f t="shared" si="4"/>
        <v>7285</v>
      </c>
      <c r="I9" s="66">
        <f t="shared" si="4"/>
        <v>0</v>
      </c>
      <c r="J9" s="66">
        <f t="shared" si="4"/>
        <v>30785</v>
      </c>
      <c r="K9" s="66">
        <f t="shared" si="4"/>
        <v>0</v>
      </c>
      <c r="L9" s="66">
        <f t="shared" si="4"/>
        <v>705</v>
      </c>
      <c r="M9" s="66">
        <f t="shared" si="4"/>
        <v>0</v>
      </c>
      <c r="N9" s="66">
        <f t="shared" si="4"/>
        <v>705</v>
      </c>
      <c r="O9" s="66">
        <f t="shared" si="4"/>
        <v>705</v>
      </c>
      <c r="P9" s="66">
        <f t="shared" si="4"/>
        <v>0</v>
      </c>
      <c r="Q9" s="66">
        <f t="shared" si="4"/>
        <v>705</v>
      </c>
      <c r="R9" s="66">
        <f t="shared" si="4"/>
        <v>0</v>
      </c>
      <c r="S9" s="52"/>
      <c r="X9" s="23">
        <v>44743</v>
      </c>
    </row>
    <row r="10" spans="1:27" ht="18.75">
      <c r="A10" s="21"/>
      <c r="B10" s="10"/>
      <c r="C10" s="120" t="str">
        <f>IF(X1="GPF","Amount in Words Deposite in GPF  :-","Amount in Words Deposite in GPF-2004  :-")</f>
        <v>Amount in Words Deposite in GPF-2004  :-</v>
      </c>
      <c r="D10" s="120"/>
      <c r="E10" s="120"/>
      <c r="F10" s="120"/>
      <c r="G10" s="120"/>
      <c r="H10" s="120"/>
      <c r="I10" s="120"/>
      <c r="J10" s="119"/>
      <c r="K10" s="119"/>
      <c r="L10" s="119"/>
      <c r="M10" s="119"/>
      <c r="N10" s="119"/>
      <c r="O10" s="119"/>
      <c r="P10" s="119"/>
      <c r="Q10" s="119"/>
      <c r="R10" s="119"/>
      <c r="S10" s="119"/>
    </row>
    <row r="11" spans="1:27" ht="18.75">
      <c r="A11" s="21"/>
      <c r="B11" s="10"/>
      <c r="C11" s="109" t="s">
        <v>75</v>
      </c>
      <c r="D11" s="109"/>
      <c r="E11" s="109"/>
      <c r="F11" s="109"/>
      <c r="G11" s="109"/>
      <c r="H11" s="109"/>
      <c r="I11" s="109"/>
      <c r="J11" s="117"/>
      <c r="K11" s="117"/>
      <c r="L11" s="117"/>
      <c r="M11" s="117"/>
      <c r="N11" s="117"/>
      <c r="O11" s="117"/>
      <c r="P11" s="117"/>
      <c r="Q11" s="117"/>
      <c r="R11" s="117"/>
      <c r="S11" s="117"/>
    </row>
    <row r="12" spans="1:27" ht="18.75">
      <c r="A12" s="21"/>
      <c r="B12" s="61"/>
      <c r="C12" s="61"/>
      <c r="D12" s="61"/>
      <c r="E12" s="61"/>
      <c r="F12" s="61"/>
      <c r="G12" s="61"/>
      <c r="H12" s="62"/>
      <c r="I12" s="62"/>
      <c r="J12" s="62"/>
      <c r="K12" s="70"/>
      <c r="L12" s="70"/>
      <c r="M12" s="70"/>
      <c r="N12" s="70"/>
      <c r="O12" s="96"/>
      <c r="P12" s="96"/>
      <c r="Q12" s="96"/>
      <c r="R12" s="96"/>
      <c r="S12" s="96"/>
    </row>
    <row r="13" spans="1:27" ht="18.75">
      <c r="A13" s="1"/>
      <c r="B13" s="24" t="s">
        <v>20</v>
      </c>
      <c r="C13" s="97"/>
      <c r="D13" s="97"/>
      <c r="E13" s="97"/>
      <c r="F13" s="97"/>
      <c r="G13" s="97"/>
      <c r="H13" s="25"/>
      <c r="I13" s="100" t="s">
        <v>21</v>
      </c>
      <c r="J13" s="100"/>
      <c r="K13" s="99"/>
      <c r="L13" s="99"/>
      <c r="M13" s="99"/>
      <c r="O13" s="96" t="s">
        <v>56</v>
      </c>
      <c r="P13" s="96"/>
      <c r="Q13" s="96"/>
      <c r="R13" s="96"/>
      <c r="S13" s="96"/>
    </row>
    <row r="14" spans="1:27" ht="18.75">
      <c r="A14" s="1"/>
      <c r="B14" s="98" t="s">
        <v>22</v>
      </c>
      <c r="C14" s="98"/>
      <c r="D14" s="98"/>
      <c r="E14" s="98"/>
      <c r="F14" s="98"/>
      <c r="G14" s="98"/>
      <c r="H14" s="98"/>
      <c r="I14" s="27"/>
      <c r="J14" s="26"/>
      <c r="K14" s="26"/>
      <c r="L14" s="26"/>
      <c r="M14" s="26"/>
    </row>
    <row r="15" spans="1:27" ht="18.75">
      <c r="A15" s="22">
        <v>1</v>
      </c>
      <c r="B15" s="95" t="s">
        <v>23</v>
      </c>
      <c r="C15" s="95"/>
      <c r="D15" s="95"/>
      <c r="E15" s="95"/>
      <c r="F15" s="95"/>
      <c r="G15" s="95"/>
      <c r="H15" s="95"/>
      <c r="I15" s="28"/>
      <c r="J15" s="26"/>
      <c r="K15" s="26"/>
      <c r="L15" s="26"/>
      <c r="M15" s="26"/>
    </row>
    <row r="16" spans="1:27" ht="18.75">
      <c r="A16" s="2">
        <v>2</v>
      </c>
      <c r="B16" s="95" t="s">
        <v>24</v>
      </c>
      <c r="C16" s="95"/>
      <c r="D16" s="95"/>
      <c r="E16" s="95"/>
      <c r="F16" s="95"/>
      <c r="G16" s="101" t="str">
        <f>IF(AND(D3=""),"",CONCATENATE(J3,",","  ",P3))</f>
        <v>KALYAN SINGH,  LECTURER</v>
      </c>
      <c r="H16" s="101"/>
      <c r="I16" s="101"/>
      <c r="J16" s="101"/>
      <c r="K16" s="101"/>
      <c r="L16" s="101"/>
      <c r="M16" s="101"/>
    </row>
    <row r="17" spans="1:19" ht="18.75">
      <c r="A17" s="3">
        <v>3</v>
      </c>
      <c r="B17" s="95" t="s">
        <v>25</v>
      </c>
      <c r="C17" s="95"/>
      <c r="D17" s="95"/>
      <c r="E17" s="29"/>
      <c r="F17" s="28"/>
      <c r="G17" s="28"/>
      <c r="H17" s="30"/>
      <c r="I17" s="31"/>
      <c r="J17" s="26"/>
      <c r="K17" s="26"/>
      <c r="L17" s="26"/>
      <c r="M17" s="26"/>
    </row>
    <row r="18" spans="1:19" ht="15.75">
      <c r="O18" s="96" t="s">
        <v>56</v>
      </c>
      <c r="P18" s="96"/>
      <c r="Q18" s="96"/>
      <c r="R18" s="96"/>
      <c r="S18" s="96"/>
    </row>
  </sheetData>
  <mergeCells count="29">
    <mergeCell ref="O18:S18"/>
    <mergeCell ref="B14:H14"/>
    <mergeCell ref="B15:H15"/>
    <mergeCell ref="B16:F16"/>
    <mergeCell ref="G16:M16"/>
    <mergeCell ref="B17:D17"/>
    <mergeCell ref="O12:S12"/>
    <mergeCell ref="C13:G13"/>
    <mergeCell ref="I13:J13"/>
    <mergeCell ref="K13:M13"/>
    <mergeCell ref="O13:S13"/>
    <mergeCell ref="C11:I11"/>
    <mergeCell ref="J11:S11"/>
    <mergeCell ref="O5:Q5"/>
    <mergeCell ref="R5:R6"/>
    <mergeCell ref="S5:S6"/>
    <mergeCell ref="A9:B9"/>
    <mergeCell ref="C10:I10"/>
    <mergeCell ref="J10:S10"/>
    <mergeCell ref="A5:A6"/>
    <mergeCell ref="B5:B6"/>
    <mergeCell ref="C5:F5"/>
    <mergeCell ref="G5:J5"/>
    <mergeCell ref="K5:N5"/>
    <mergeCell ref="E3:I3"/>
    <mergeCell ref="J3:N3"/>
    <mergeCell ref="A1:S1"/>
    <mergeCell ref="A2:S2"/>
    <mergeCell ref="P3:S3"/>
  </mergeCells>
  <pageMargins left="0.7" right="0.45" top="0.75" bottom="0.75" header="0.3" footer="0.3"/>
  <pageSetup paperSize="9" scale="9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Master</vt:lpstr>
      <vt:lpstr>Arrear</vt:lpstr>
      <vt:lpstr>Unlock</vt:lpstr>
      <vt:lpstr>Surrender Arrear</vt:lpstr>
      <vt:lpstr>Arrear!Print_Area</vt:lpstr>
      <vt:lpstr>'Surrender Arrear'!Print_Area</vt:lpstr>
      <vt:lpstr>Unlock!Print_Area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dc:creator>
  <cp:lastModifiedBy>Windows User</cp:lastModifiedBy>
  <cp:lastPrinted>2020-04-19T04:06:16Z</cp:lastPrinted>
  <dcterms:created xsi:type="dcterms:W3CDTF">2017-11-28T05:50:55Z</dcterms:created>
  <dcterms:modified xsi:type="dcterms:W3CDTF">2022-04-01T11:30:49Z</dcterms:modified>
</cp:coreProperties>
</file>