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ownloads\"/>
    </mc:Choice>
  </mc:AlternateContent>
  <xr:revisionPtr revIDLastSave="0" documentId="13_ncr:1_{FF4E71F0-EE2B-47B8-9ECA-554EDFFB8F99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How To Use" sheetId="4" r:id="rId1"/>
    <sheet name="Master" sheetId="5" r:id="rId2"/>
    <sheet name="GA55A" sheetId="2" r:id="rId3"/>
    <sheet name="Income &amp; Deduction" sheetId="1" r:id="rId4"/>
    <sheet name="Tax (New Regime)" sheetId="7" r:id="rId5"/>
  </sheets>
  <definedNames>
    <definedName name="_tds1" localSheetId="4">#REF!</definedName>
    <definedName name="_tds1">#REF!</definedName>
    <definedName name="_tds2" localSheetId="4">#REF!</definedName>
    <definedName name="_tds2">#REF!</definedName>
    <definedName name="AIR.Code001" localSheetId="4">#REF!</definedName>
    <definedName name="AIR.Code001">#REF!</definedName>
    <definedName name="AIR.Code002" localSheetId="4">#REF!</definedName>
    <definedName name="AIR.Code002">#REF!</definedName>
    <definedName name="AIR.Code003" localSheetId="4">#REF!</definedName>
    <definedName name="AIR.Code003">#REF!</definedName>
    <definedName name="AIR.Code004" localSheetId="4">#REF!</definedName>
    <definedName name="AIR.Code004">#REF!</definedName>
    <definedName name="AIR.Code005" localSheetId="4">#REF!</definedName>
    <definedName name="AIR.Code005">#REF!</definedName>
    <definedName name="AIR.Code006" localSheetId="4">#REF!</definedName>
    <definedName name="AIR.Code006">#REF!</definedName>
    <definedName name="AIR.Code007" localSheetId="4">#REF!</definedName>
    <definedName name="AIR.Code007">#REF!</definedName>
    <definedName name="AIR.Code008" localSheetId="4">#REF!</definedName>
    <definedName name="AIR.Code008">#REF!</definedName>
    <definedName name="AIR.TaxExmpIntInc" localSheetId="4">#REF!</definedName>
    <definedName name="AIR.TaxExmpIntInc">#REF!</definedName>
    <definedName name="Bank1" localSheetId="4">#REF!</definedName>
    <definedName name="Bank1">#REF!</definedName>
    <definedName name="Bank10" localSheetId="4">#REF!</definedName>
    <definedName name="Bank10">#REF!</definedName>
    <definedName name="Bank11" localSheetId="4">#REF!</definedName>
    <definedName name="Bank11">#REF!</definedName>
    <definedName name="Bank12" localSheetId="4">#REF!</definedName>
    <definedName name="Bank12">#REF!</definedName>
    <definedName name="Bank2" localSheetId="4">#REF!</definedName>
    <definedName name="Bank2">#REF!</definedName>
    <definedName name="Bank3" localSheetId="4">#REF!</definedName>
    <definedName name="Bank3">#REF!</definedName>
    <definedName name="Bank4" localSheetId="4">#REF!</definedName>
    <definedName name="Bank4">#REF!</definedName>
    <definedName name="Bank5" localSheetId="4">#REF!</definedName>
    <definedName name="Bank5">#REF!</definedName>
    <definedName name="Bank6" localSheetId="4">#REF!</definedName>
    <definedName name="Bank6">#REF!</definedName>
    <definedName name="Bank6PCAR" localSheetId="4">#REF!</definedName>
    <definedName name="Bank6PCAR">#REF!</definedName>
    <definedName name="Bank7" localSheetId="4">#REF!</definedName>
    <definedName name="Bank7">#REF!</definedName>
    <definedName name="Bank8" localSheetId="4">#REF!</definedName>
    <definedName name="Bank8">#REF!</definedName>
    <definedName name="Bank9" localSheetId="4">#REF!</definedName>
    <definedName name="Bank9">#REF!</definedName>
    <definedName name="BankAccNo" localSheetId="4">#REF!</definedName>
    <definedName name="BankAccNo">#REF!</definedName>
    <definedName name="BankArrear" localSheetId="4">#REF!</definedName>
    <definedName name="BankArrear">#REF!</definedName>
    <definedName name="BankArrear0" localSheetId="4">#REF!</definedName>
    <definedName name="BankArrear0">#REF!</definedName>
    <definedName name="BankArrear1" localSheetId="4">#REF!</definedName>
    <definedName name="BankArrear1">#REF!</definedName>
    <definedName name="BankArrear2" localSheetId="4">#REF!</definedName>
    <definedName name="BankArrear2">#REF!</definedName>
    <definedName name="BankArrear3" localSheetId="4">#REF!</definedName>
    <definedName name="BankArrear3">#REF!</definedName>
    <definedName name="BankBonus" localSheetId="4">#REF!</definedName>
    <definedName name="BankBonus">#REF!</definedName>
    <definedName name="BankDA10" localSheetId="4">#REF!</definedName>
    <definedName name="BankDA10">#REF!</definedName>
    <definedName name="BankDA5" localSheetId="4">#REF!</definedName>
    <definedName name="BankDA5">#REF!</definedName>
    <definedName name="BankDA6" localSheetId="4">#REF!</definedName>
    <definedName name="BankDA6">#REF!</definedName>
    <definedName name="BankDA8" localSheetId="4">#REF!</definedName>
    <definedName name="BankDA8">#REF!</definedName>
    <definedName name="BankPL" localSheetId="4">#REF!</definedName>
    <definedName name="BankPL">#REF!</definedName>
    <definedName name="cmb_IncD.BankAccountType" localSheetId="4">#REF!</definedName>
    <definedName name="cmb_IncD.BankAccountType">#REF!</definedName>
    <definedName name="cmb_IncD.EcsRequired" localSheetId="4">#REF!</definedName>
    <definedName name="cmb_IncD.EcsRequired">#REF!</definedName>
    <definedName name="cmb_TDSal.StateCode" localSheetId="4">#REF!</definedName>
    <definedName name="cmb_TDSal.StateCode">#REF!</definedName>
    <definedName name="cmb_TDSoth.StateCode" localSheetId="4">#REF!</definedName>
    <definedName name="cmb_TDSoth.StateCode">#REF!</definedName>
    <definedName name="i_general" localSheetId="4">#REF!</definedName>
    <definedName name="i_general">#REF!</definedName>
    <definedName name="i_general2" localSheetId="4">#REF!</definedName>
    <definedName name="i_general2">#REF!</definedName>
    <definedName name="i_tds" localSheetId="4">#REF!</definedName>
    <definedName name="i_tds">#REF!</definedName>
    <definedName name="IncD.AdvanceTax" localSheetId="4">#REF!</definedName>
    <definedName name="IncD.AdvanceTax">#REF!</definedName>
    <definedName name="IncD.AggregateIncome" localSheetId="4">#REF!</definedName>
    <definedName name="IncD.AggregateIncome">#REF!</definedName>
    <definedName name="IncD.BalTaxPayable" localSheetId="4">#REF!</definedName>
    <definedName name="IncD.BalTaxPayable">#REF!</definedName>
    <definedName name="IncD.BankAccountNumber" localSheetId="4">#REF!</definedName>
    <definedName name="IncD.BankAccountNumber">#REF!</definedName>
    <definedName name="IncD.BankAccountType" localSheetId="4">#REF!</definedName>
    <definedName name="IncD.BankAccountType">#REF!</definedName>
    <definedName name="IncD.EcsRequired" localSheetId="4">#REF!</definedName>
    <definedName name="IncD.EcsRequired">#REF!</definedName>
    <definedName name="IncD.EducationCess" localSheetId="4">#REF!</definedName>
    <definedName name="IncD.EducationCess">#REF!</definedName>
    <definedName name="IncD.FamPension" localSheetId="4">#REF!</definedName>
    <definedName name="IncD.FamPension">#REF!</definedName>
    <definedName name="IncD.GrossTaxLiability" localSheetId="4">#REF!</definedName>
    <definedName name="IncD.GrossTaxLiability">#REF!</definedName>
    <definedName name="IncD.GrossTotIncome" localSheetId="4">#REF!</definedName>
    <definedName name="IncD.GrossTotIncome">#REF!</definedName>
    <definedName name="IncD.IncomeFromOS" localSheetId="4">#REF!</definedName>
    <definedName name="IncD.IncomeFromOS">#REF!</definedName>
    <definedName name="IncD.IncomeFromSal" localSheetId="4">#REF!</definedName>
    <definedName name="IncD.IncomeFromSal">#REF!</definedName>
    <definedName name="IncD.IndInterest" localSheetId="4">#REF!</definedName>
    <definedName name="IncD.IndInterest">#REF!</definedName>
    <definedName name="IncD.IntrstPayUs234A" localSheetId="4">#REF!</definedName>
    <definedName name="IncD.IntrstPayUs234A">#REF!</definedName>
    <definedName name="IncD.IntrstPayUs234B" localSheetId="4">#REF!</definedName>
    <definedName name="IncD.IntrstPayUs234B">#REF!</definedName>
    <definedName name="IncD.IntrstPayUs234C" localSheetId="4">#REF!</definedName>
    <definedName name="IncD.IntrstPayUs234C">#REF!</definedName>
    <definedName name="IncD.MICRCode" localSheetId="4">#REF!</definedName>
    <definedName name="IncD.MICRCode">#REF!</definedName>
    <definedName name="IncD.NetAgriculturalIncome" localSheetId="4">#REF!</definedName>
    <definedName name="IncD.NetAgriculturalIncome">#REF!</definedName>
    <definedName name="IncD.NetTaxLiability" localSheetId="4">#REF!</definedName>
    <definedName name="IncD.NetTaxLiability">#REF!</definedName>
    <definedName name="IncD.RebateOnAgriInc" localSheetId="4">#REF!</definedName>
    <definedName name="IncD.RebateOnAgriInc">#REF!</definedName>
    <definedName name="IncD.RefundDue" localSheetId="4">#REF!</definedName>
    <definedName name="IncD.RefundDue">#REF!</definedName>
    <definedName name="IncD.Section80C" localSheetId="4">#REF!</definedName>
    <definedName name="IncD.Section80C">#REF!</definedName>
    <definedName name="IncD.Section80CCC" localSheetId="4">#REF!</definedName>
    <definedName name="IncD.Section80CCC">#REF!</definedName>
    <definedName name="IncD.Section80CCD" localSheetId="4">#REF!</definedName>
    <definedName name="IncD.Section80CCD">#REF!</definedName>
    <definedName name="IncD.Section80D" localSheetId="4">#REF!</definedName>
    <definedName name="IncD.Section80D">#REF!</definedName>
    <definedName name="IncD.Section80DD" localSheetId="4">#REF!</definedName>
    <definedName name="IncD.Section80DD">#REF!</definedName>
    <definedName name="IncD.Section80DDB" localSheetId="4">#REF!</definedName>
    <definedName name="IncD.Section80DDB">#REF!</definedName>
    <definedName name="IncD.Section80E" localSheetId="4">#REF!</definedName>
    <definedName name="IncD.Section80E">#REF!</definedName>
    <definedName name="IncD.Section80G" localSheetId="4">#REF!</definedName>
    <definedName name="IncD.Section80G">#REF!</definedName>
    <definedName name="IncD.Section80GG" localSheetId="4">#REF!</definedName>
    <definedName name="IncD.Section80GG">#REF!</definedName>
    <definedName name="IncD.Section80GGA" localSheetId="4">#REF!</definedName>
    <definedName name="IncD.Section80GGA">#REF!</definedName>
    <definedName name="IncD.Section80GGC" localSheetId="4">#REF!</definedName>
    <definedName name="IncD.Section80GGC">#REF!</definedName>
    <definedName name="IncD.Section80U" localSheetId="4">#REF!</definedName>
    <definedName name="IncD.Section80U">#REF!</definedName>
    <definedName name="IncD.Section89" localSheetId="4">#REF!</definedName>
    <definedName name="IncD.Section89">#REF!</definedName>
    <definedName name="IncD.Section90and91" localSheetId="4">#REF!</definedName>
    <definedName name="IncD.Section90and91">#REF!</definedName>
    <definedName name="IncD.SelfAssessmentTax" localSheetId="4">#REF!</definedName>
    <definedName name="IncD.SelfAssessmentTax">#REF!</definedName>
    <definedName name="IncD.SurchargeOnTaxPayable" localSheetId="4">#REF!</definedName>
    <definedName name="IncD.SurchargeOnTaxPayable">#REF!</definedName>
    <definedName name="IncD.TaxOnAggregateInc" localSheetId="4">#REF!</definedName>
    <definedName name="IncD.TaxOnAggregateInc">#REF!</definedName>
    <definedName name="IncD.TDS" localSheetId="4">#REF!</definedName>
    <definedName name="IncD.TDS">#REF!</definedName>
    <definedName name="IncD.TotalChapVIADeductions" localSheetId="4">#REF!</definedName>
    <definedName name="IncD.TotalChapVIADeductions">#REF!</definedName>
    <definedName name="IncD.TotalIncome" localSheetId="4">#REF!</definedName>
    <definedName name="IncD.TotalIncome">#REF!</definedName>
    <definedName name="IncD.TotalIntrstPay" localSheetId="4">#REF!</definedName>
    <definedName name="IncD.TotalIntrstPay">#REF!</definedName>
    <definedName name="IncD.TotalTaxesPaid" localSheetId="4">#REF!</definedName>
    <definedName name="IncD.TotalTaxesPaid">#REF!</definedName>
    <definedName name="IncD.TotalTaxPayable" localSheetId="4">#REF!</definedName>
    <definedName name="IncD.TotalTaxPayable">#REF!</definedName>
    <definedName name="IncD.TotTaxPlusIntrstPay" localSheetId="4">#REF!</definedName>
    <definedName name="IncD.TotTaxPlusIntrstPay">#REF!</definedName>
    <definedName name="IT.Amt" localSheetId="4">#REF!</definedName>
    <definedName name="IT.Amt">#REF!</definedName>
    <definedName name="IT.FormulaOFS" localSheetId="4">#REF!</definedName>
    <definedName name="IT.FormulaOFS">#REF!</definedName>
    <definedName name="_xlnm.Print_Area" localSheetId="2">GA55A!$C$2:$AB$33</definedName>
    <definedName name="_xlnm.Print_Area" localSheetId="3">'Income &amp; Deduction'!$B$1:$E$25</definedName>
    <definedName name="_xlnm.Print_Area" localSheetId="4">'Tax (New Regime)'!$B$1:$O$47</definedName>
    <definedName name="Sex" localSheetId="4">'Income &amp; Deduction'!#REF!</definedName>
    <definedName name="Sex">'Income &amp; Deduction'!#REF!</definedName>
    <definedName name="sheet1.CityOrTownOrDistrict" localSheetId="4">#REF!</definedName>
    <definedName name="sheet1.CityOrTownOrDistrict">#REF!</definedName>
    <definedName name="sheet1.DOB" localSheetId="4">#REF!</definedName>
    <definedName name="sheet1.DOB">#REF!</definedName>
    <definedName name="sheet1.EmployerCategory1" localSheetId="4">#REF!</definedName>
    <definedName name="sheet1.EmployerCategory1">#REF!</definedName>
    <definedName name="sheet1.FirstName" localSheetId="4">#REF!</definedName>
    <definedName name="sheet1.FirstName">#REF!</definedName>
    <definedName name="sheet1.Gender1" localSheetId="4">#REF!</definedName>
    <definedName name="sheet1.Gender1">#REF!</definedName>
    <definedName name="sheet1.LocalityOrArea" localSheetId="4">#REF!</definedName>
    <definedName name="sheet1.LocalityOrArea">#REF!</definedName>
    <definedName name="sheet1.MiddleName" localSheetId="4">#REF!</definedName>
    <definedName name="sheet1.MiddleName">#REF!</definedName>
    <definedName name="sheet1.newstcode" localSheetId="4">#REF!</definedName>
    <definedName name="sheet1.newstcode">#REF!</definedName>
    <definedName name="sheet1.OrigRetFiledDate" localSheetId="4">#REF!</definedName>
    <definedName name="sheet1.OrigRetFiledDate">#REF!</definedName>
    <definedName name="sheet1.PAN" localSheetId="4">#REF!</definedName>
    <definedName name="sheet1.PAN">#REF!</definedName>
    <definedName name="sheet1.PhoneNo" localSheetId="4">#REF!</definedName>
    <definedName name="sheet1.PhoneNo">#REF!</definedName>
    <definedName name="sheet1.PinCode" localSheetId="4">#REF!</definedName>
    <definedName name="sheet1.PinCode">#REF!</definedName>
    <definedName name="sheet1.ReceiptNo" localSheetId="4">#REF!</definedName>
    <definedName name="sheet1.ReceiptNo">#REF!</definedName>
    <definedName name="sheet1.ResidenceName" localSheetId="4">#REF!</definedName>
    <definedName name="sheet1.ResidenceName">#REF!</definedName>
    <definedName name="sheet1.ResidenceNo" localSheetId="4">#REF!</definedName>
    <definedName name="sheet1.ResidenceNo">#REF!</definedName>
    <definedName name="sheet1.ResidentialStatus" localSheetId="4">#REF!</definedName>
    <definedName name="sheet1.ResidentialStatus">#REF!</definedName>
    <definedName name="sheet1.ResidentialStatus1" localSheetId="4">#REF!</definedName>
    <definedName name="sheet1.ResidentialStatus1">#REF!</definedName>
    <definedName name="sheet1.ReturnFileSec" localSheetId="4">#REF!</definedName>
    <definedName name="sheet1.ReturnFileSec">#REF!</definedName>
    <definedName name="sheet1.ReturnFileSec1" localSheetId="4">#REF!</definedName>
    <definedName name="sheet1.ReturnFileSec1">#REF!</definedName>
    <definedName name="sheet1.ReturnType" localSheetId="4">#REF!</definedName>
    <definedName name="sheet1.ReturnType">#REF!</definedName>
    <definedName name="sheet1.ReturnType1" localSheetId="4">#REF!</definedName>
    <definedName name="sheet1.ReturnType1">#REF!</definedName>
    <definedName name="sheet1.RoadOrStreet" localSheetId="4">#REF!</definedName>
    <definedName name="sheet1.RoadOrStreet">#REF!</definedName>
    <definedName name="sheet1.StateCode" localSheetId="4">#REF!</definedName>
    <definedName name="sheet1.StateCode">#REF!</definedName>
    <definedName name="sheet1.StateCode1" localSheetId="4">#REF!</definedName>
    <definedName name="sheet1.StateCode1">#REF!</definedName>
    <definedName name="sheet1.Status" localSheetId="4">#REF!</definedName>
    <definedName name="sheet1.Status">#REF!</definedName>
    <definedName name="sheet1.Status1" localSheetId="4">#REF!</definedName>
    <definedName name="sheet1.Status1">#REF!</definedName>
    <definedName name="sheet1.STDcode" localSheetId="4">#REF!</definedName>
    <definedName name="sheet1.STDcode">#REF!</definedName>
    <definedName name="sheet1.SurNameOrOrgName" localSheetId="4">#REF!</definedName>
    <definedName name="sheet1.SurNameOrOrgName">#REF!</definedName>
    <definedName name="sheet1.SwVersionNo" localSheetId="4">#REF!</definedName>
    <definedName name="sheet1.SwVersionNo">#REF!</definedName>
    <definedName name="TaxP.Amt" localSheetId="4">#REF!</definedName>
    <definedName name="TaxP.Amt">#REF!</definedName>
    <definedName name="TaxP.BSRCode" localSheetId="4">#REF!</definedName>
    <definedName name="TaxP.BSRCode">#REF!</definedName>
    <definedName name="TaxP.DateDep" localSheetId="4">#REF!</definedName>
    <definedName name="TaxP.DateDep">#REF!</definedName>
    <definedName name="TaxP.NameOfBank" localSheetId="4">#REF!</definedName>
    <definedName name="TaxP.NameOfBank">#REF!</definedName>
    <definedName name="TaxP.NameOfBranch" localSheetId="4">#REF!</definedName>
    <definedName name="TaxP.NameOfBranch">#REF!</definedName>
    <definedName name="TaxP.SrlNoOfChaln" localSheetId="4">#REF!</definedName>
    <definedName name="TaxP.SrlNoOfChaln">#REF!</definedName>
    <definedName name="TDS_Sum" localSheetId="4">#REF!</definedName>
    <definedName name="TDS_Sum">#REF!</definedName>
    <definedName name="TDS1.TotalTDSSal" localSheetId="4">#REF!</definedName>
    <definedName name="TDS1.TotalTDSSal">#REF!</definedName>
    <definedName name="TDS2_sum" localSheetId="4">#REF!</definedName>
    <definedName name="TDS2_sum">#REF!</definedName>
    <definedName name="TDSal.AddrDetail" localSheetId="4">#REF!</definedName>
    <definedName name="TDSal.AddrDetail">#REF!</definedName>
    <definedName name="TDSal.CityOrTownOrDistrict" localSheetId="4">#REF!</definedName>
    <definedName name="TDSal.CityOrTownOrDistrict">#REF!</definedName>
    <definedName name="TDSal.DeductUnderChapVIA" localSheetId="4">#REF!</definedName>
    <definedName name="TDSal.DeductUnderChapVIA">#REF!</definedName>
    <definedName name="TDSal.EmployerOrDeductorOrCollecterName" localSheetId="4">#REF!</definedName>
    <definedName name="TDSal.EmployerOrDeductorOrCollecterName">#REF!</definedName>
    <definedName name="TDSal.IncChrgSal" localSheetId="4">#REF!</definedName>
    <definedName name="TDSal.IncChrgSal">#REF!</definedName>
    <definedName name="TDSal.PinCode" localSheetId="4">#REF!</definedName>
    <definedName name="TDSal.PinCode">#REF!</definedName>
    <definedName name="TDSal.StateCode" localSheetId="4">#REF!</definedName>
    <definedName name="TDSal.StateCode">#REF!</definedName>
    <definedName name="TDSal.TAN" localSheetId="4">#REF!</definedName>
    <definedName name="TDSal.TAN">#REF!</definedName>
    <definedName name="TDSal.TaxPayIncluSurchEdnCes" localSheetId="4">#REF!</definedName>
    <definedName name="TDSal.TaxPayIncluSurchEdnCes">#REF!</definedName>
    <definedName name="TDSal.TaxPayRefund" localSheetId="4">#REF!</definedName>
    <definedName name="TDSal.TaxPayRefund">#REF!</definedName>
    <definedName name="TDSal.TotalTDSSal" localSheetId="4">#REF!</definedName>
    <definedName name="TDSal.TotalTDSSal">#REF!</definedName>
    <definedName name="TDSoth.AddrDetail" localSheetId="4">#REF!</definedName>
    <definedName name="TDSoth.AddrDetail">#REF!</definedName>
    <definedName name="TDSoth.AmtPaid" localSheetId="4">#REF!</definedName>
    <definedName name="TDSoth.AmtPaid">#REF!</definedName>
    <definedName name="TDSoth.CityOrTownOrDistrict" localSheetId="4">#REF!</definedName>
    <definedName name="TDSoth.CityOrTownOrDistrict">#REF!</definedName>
    <definedName name="TDSoth.ClaimOutOfTotTDSOnAmtPaid" localSheetId="4">#REF!</definedName>
    <definedName name="TDSoth.ClaimOutOfTotTDSOnAmtPaid">#REF!</definedName>
    <definedName name="TDSoth.DatePayCred" localSheetId="4">#REF!</definedName>
    <definedName name="TDSoth.DatePayCred">#REF!</definedName>
    <definedName name="TDSoth.EmployerOrDeductorOrCollecterName" localSheetId="4">#REF!</definedName>
    <definedName name="TDSoth.EmployerOrDeductorOrCollecterName">#REF!</definedName>
    <definedName name="TDSoth.PinCode" localSheetId="4">#REF!</definedName>
    <definedName name="TDSoth.PinCode">#REF!</definedName>
    <definedName name="TDSoth.StateCode" localSheetId="4">#REF!</definedName>
    <definedName name="TDSoth.StateCode">#REF!</definedName>
    <definedName name="TDSoth.TAN" localSheetId="4">#REF!</definedName>
    <definedName name="TDSoth.TAN">#REF!</definedName>
    <definedName name="TDSoth.TotTDSOnAmtPaid" localSheetId="4">#REF!</definedName>
    <definedName name="TDSoth.TotTDSOnAmtPaid">#REF!</definedName>
    <definedName name="tp" localSheetId="4">#REF!</definedName>
    <definedName name="tp">#REF!</definedName>
    <definedName name="Ver.AssesseeVerName" localSheetId="4">#REF!</definedName>
    <definedName name="Ver.AssesseeVerName">#REF!</definedName>
    <definedName name="Ver.Date" localSheetId="4">#REF!</definedName>
    <definedName name="Ver.Date">#REF!</definedName>
    <definedName name="Ver.FatherName" localSheetId="4">#REF!</definedName>
    <definedName name="Ver.FatherName">#REF!</definedName>
    <definedName name="Ver.IdentificationNoOfTRP" localSheetId="4">#REF!</definedName>
    <definedName name="Ver.IdentificationNoOfTRP">#REF!</definedName>
    <definedName name="Ver.NameOfTRP" localSheetId="4">#REF!</definedName>
    <definedName name="Ver.NameOfTRP">#REF!</definedName>
    <definedName name="Ver.Place" localSheetId="4">#REF!</definedName>
    <definedName name="Ver.Place">#REF!</definedName>
    <definedName name="Ver.ReImbFrmGov" localSheetId="4">#REF!</definedName>
    <definedName name="Ver.ReImbFrmGov">#REF!</definedName>
    <definedName name="Z_01E6FF9C_BB30_4C32_9D09_6DB93F11503E_.wvu.Cols" localSheetId="2" hidden="1">GA55A!$AD:$XFD</definedName>
    <definedName name="Z_01E6FF9C_BB30_4C32_9D09_6DB93F11503E_.wvu.Cols" localSheetId="3" hidden="1">'Income &amp; Deduction'!$E:$XFD</definedName>
    <definedName name="Z_01E6FF9C_BB30_4C32_9D09_6DB93F11503E_.wvu.Cols" localSheetId="4" hidden="1">'Tax (New Regime)'!$Q:$XFD</definedName>
    <definedName name="Z_01E6FF9C_BB30_4C32_9D09_6DB93F11503E_.wvu.PrintArea" localSheetId="2" hidden="1">GA55A!$C$2:$AB$32</definedName>
    <definedName name="Z_01E6FF9C_BB30_4C32_9D09_6DB93F11503E_.wvu.PrintArea" localSheetId="4" hidden="1">'Tax (New Regime)'!$B$1:$O$49</definedName>
    <definedName name="Z_01E6FF9C_BB30_4C32_9D09_6DB93F11503E_.wvu.Rows" localSheetId="2" hidden="1">GA55A!$945:$1048576,GA55A!$33:$944</definedName>
    <definedName name="Z_01E6FF9C_BB30_4C32_9D09_6DB93F11503E_.wvu.Rows" localSheetId="3" hidden="1">'Income &amp; Deduction'!$552:$1048576,'Income &amp; Deduction'!$14:$551</definedName>
    <definedName name="Z_01E6FF9C_BB30_4C32_9D09_6DB93F11503E_.wvu.Rows" localSheetId="4" hidden="1">'Tax (New Regime)'!$50:$1048576,'Tax (New Regime)'!#REF!</definedName>
    <definedName name="Z_483AFC7C_A53B_4837_A853_31CBC6C9ED1B_.wvu.Cols" localSheetId="2" hidden="1">GA55A!$AD:$XFD</definedName>
    <definedName name="Z_483AFC7C_A53B_4837_A853_31CBC6C9ED1B_.wvu.Cols" localSheetId="3" hidden="1">'Income &amp; Deduction'!$E:$XFD</definedName>
    <definedName name="Z_483AFC7C_A53B_4837_A853_31CBC6C9ED1B_.wvu.Cols" localSheetId="4" hidden="1">'Tax (New Regime)'!$Q:$XFD</definedName>
    <definedName name="Z_483AFC7C_A53B_4837_A853_31CBC6C9ED1B_.wvu.PrintArea" localSheetId="2" hidden="1">GA55A!$C$2:$AB$32</definedName>
    <definedName name="Z_483AFC7C_A53B_4837_A853_31CBC6C9ED1B_.wvu.PrintArea" localSheetId="4" hidden="1">'Tax (New Regime)'!$B$1:$O$49</definedName>
    <definedName name="Z_483AFC7C_A53B_4837_A853_31CBC6C9ED1B_.wvu.Rows" localSheetId="2" hidden="1">GA55A!$945:$1048576,GA55A!$33:$944</definedName>
    <definedName name="Z_483AFC7C_A53B_4837_A853_31CBC6C9ED1B_.wvu.Rows" localSheetId="3" hidden="1">'Income &amp; Deduction'!$552:$1048576,'Income &amp; Deduction'!$14:$551</definedName>
    <definedName name="Z_483AFC7C_A53B_4837_A853_31CBC6C9ED1B_.wvu.Rows" localSheetId="4" hidden="1">'Tax (New Regime)'!$50:$1048576,'Tax (New Regime)'!#REF!</definedName>
  </definedNames>
  <calcPr calcId="181029"/>
  <customWorkbookViews>
    <customWorkbookView name="Kalu Ram Kumawat - Personal View" guid="{01E6FF9C-BB30-4C32-9D09-6DB93F11503E}" mergeInterval="0" personalView="1" maximized="1" xWindow="1" yWindow="1" windowWidth="1024" windowHeight="547" activeSheetId="1"/>
    <customWorkbookView name="x - Personal View" guid="{483AFC7C-A53B-4837-A853-31CBC6C9ED1B}" mergeInterval="0" personalView="1" maximized="1" xWindow="1" yWindow="1" windowWidth="800" windowHeight="382" activeSheetId="1"/>
  </customWorkbookViews>
</workbook>
</file>

<file path=xl/calcChain.xml><?xml version="1.0" encoding="utf-8"?>
<calcChain xmlns="http://schemas.openxmlformats.org/spreadsheetml/2006/main">
  <c r="F19" i="2" l="1"/>
  <c r="F18" i="2"/>
  <c r="F17" i="2"/>
  <c r="F16" i="2"/>
  <c r="F15" i="2"/>
  <c r="F14" i="2"/>
  <c r="F13" i="2"/>
  <c r="F12" i="2"/>
  <c r="F11" i="2"/>
  <c r="F10" i="2"/>
  <c r="F9" i="2"/>
  <c r="F8" i="2"/>
  <c r="P19" i="2"/>
  <c r="P18" i="2"/>
  <c r="P17" i="2"/>
  <c r="P16" i="2"/>
  <c r="P15" i="2"/>
  <c r="P14" i="2"/>
  <c r="P13" i="2"/>
  <c r="P12" i="2"/>
  <c r="P11" i="2"/>
  <c r="P10" i="2"/>
  <c r="P9" i="2"/>
  <c r="P8" i="2"/>
  <c r="E20" i="2"/>
  <c r="E11" i="2"/>
  <c r="E10" i="2"/>
  <c r="E9" i="2"/>
  <c r="E8" i="2"/>
  <c r="D12" i="2"/>
  <c r="L41" i="7"/>
  <c r="N33" i="7"/>
  <c r="L15" i="7"/>
  <c r="L14" i="7"/>
  <c r="L11" i="7"/>
  <c r="L10" i="7"/>
  <c r="L9" i="7"/>
  <c r="L8" i="7"/>
  <c r="N6" i="7"/>
  <c r="M47" i="7"/>
  <c r="E47" i="7"/>
  <c r="L40" i="7"/>
  <c r="E12" i="2" l="1"/>
  <c r="N16" i="7"/>
  <c r="N12" i="7"/>
  <c r="M27" i="2"/>
  <c r="M26" i="2"/>
  <c r="H8" i="2" l="1"/>
  <c r="U9" i="2"/>
  <c r="H8" i="1"/>
  <c r="I8" i="1"/>
  <c r="Z27" i="2"/>
  <c r="Z26" i="2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I19" i="2"/>
  <c r="I18" i="2"/>
  <c r="I17" i="2"/>
  <c r="I16" i="2"/>
  <c r="I15" i="2"/>
  <c r="I14" i="2"/>
  <c r="I13" i="2"/>
  <c r="I12" i="2"/>
  <c r="I11" i="2"/>
  <c r="I10" i="2"/>
  <c r="I9" i="2"/>
  <c r="D6" i="2"/>
  <c r="Q6" i="2"/>
  <c r="K23" i="2"/>
  <c r="S8" i="2"/>
  <c r="D8" i="2"/>
  <c r="AE8" i="2" l="1"/>
  <c r="M20" i="2"/>
  <c r="N23" i="2"/>
  <c r="Z23" i="2" s="1"/>
  <c r="M23" i="2"/>
  <c r="AA26" i="2"/>
  <c r="H9" i="2"/>
  <c r="H10" i="2" s="1"/>
  <c r="G8" i="1"/>
  <c r="AA27" i="2"/>
  <c r="I28" i="2"/>
  <c r="O28" i="2"/>
  <c r="R8" i="2"/>
  <c r="N8" i="2"/>
  <c r="AA33" i="2"/>
  <c r="E33" i="2"/>
  <c r="V17" i="2"/>
  <c r="AA23" i="2" l="1"/>
  <c r="H11" i="2"/>
  <c r="H12" i="2" s="1"/>
  <c r="H13" i="2" s="1"/>
  <c r="H14" i="2" s="1"/>
  <c r="H15" i="2" s="1"/>
  <c r="H16" i="2" s="1"/>
  <c r="H17" i="2" s="1"/>
  <c r="H18" i="2" s="1"/>
  <c r="H19" i="2" s="1"/>
  <c r="Q9" i="2"/>
  <c r="H28" i="2" l="1"/>
  <c r="T9" i="2"/>
  <c r="Q19" i="2"/>
  <c r="Q18" i="2"/>
  <c r="Q17" i="2"/>
  <c r="Q16" i="2"/>
  <c r="Q15" i="2"/>
  <c r="Q14" i="2"/>
  <c r="Q13" i="2"/>
  <c r="Q12" i="2"/>
  <c r="Q11" i="2"/>
  <c r="Q10" i="2"/>
  <c r="Q28" i="2" l="1"/>
  <c r="D9" i="2"/>
  <c r="N7" i="1"/>
  <c r="Y9" i="2"/>
  <c r="AE9" i="2" l="1"/>
  <c r="N9" i="2"/>
  <c r="R9" i="2"/>
  <c r="N8" i="1"/>
  <c r="Y10" i="2"/>
  <c r="Y11" i="2" s="1"/>
  <c r="Y12" i="2" s="1"/>
  <c r="Y13" i="2" s="1"/>
  <c r="Y14" i="2" s="1"/>
  <c r="Y15" i="2" s="1"/>
  <c r="Y16" i="2" s="1"/>
  <c r="Y17" i="2" s="1"/>
  <c r="Y18" i="2" s="1"/>
  <c r="Y19" i="2" s="1"/>
  <c r="W28" i="2" l="1"/>
  <c r="Y28" i="2"/>
  <c r="J4" i="7" l="1"/>
  <c r="T28" i="2"/>
  <c r="G12" i="1"/>
  <c r="G10" i="1"/>
  <c r="K6" i="2"/>
  <c r="AA6" i="2"/>
  <c r="AA5" i="2"/>
  <c r="S6" i="2"/>
  <c r="S5" i="2"/>
  <c r="K5" i="2"/>
  <c r="N4" i="7" s="1"/>
  <c r="D5" i="2"/>
  <c r="C2" i="2"/>
  <c r="B1" i="7" s="1"/>
  <c r="E4" i="7" l="1"/>
  <c r="B2" i="1"/>
  <c r="U10" i="2"/>
  <c r="H5" i="1"/>
  <c r="H4" i="1"/>
  <c r="I4" i="1" l="1"/>
  <c r="U11" i="2"/>
  <c r="U12" i="2" s="1"/>
  <c r="O8" i="1"/>
  <c r="P8" i="1" s="1"/>
  <c r="O7" i="1"/>
  <c r="P7" i="1" l="1"/>
  <c r="U13" i="2" l="1"/>
  <c r="Z8" i="2"/>
  <c r="U14" i="2" l="1"/>
  <c r="S9" i="2"/>
  <c r="Z9" i="2" s="1"/>
  <c r="G9" i="2"/>
  <c r="M9" i="2" s="1"/>
  <c r="AA9" i="2" l="1"/>
  <c r="U15" i="2"/>
  <c r="U16" i="2" s="1"/>
  <c r="L36" i="7" s="1"/>
  <c r="J2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S10" i="2"/>
  <c r="S11" i="2" s="1"/>
  <c r="S12" i="2" s="1"/>
  <c r="S13" i="2" s="1"/>
  <c r="S14" i="2" s="1"/>
  <c r="S15" i="2" s="1"/>
  <c r="S16" i="2" s="1"/>
  <c r="S17" i="2" s="1"/>
  <c r="S18" i="2" s="1"/>
  <c r="S19" i="2" s="1"/>
  <c r="D10" i="2"/>
  <c r="M8" i="2"/>
  <c r="AE10" i="2" l="1"/>
  <c r="AE11" i="2" s="1"/>
  <c r="N10" i="2"/>
  <c r="R10" i="2"/>
  <c r="N9" i="1"/>
  <c r="L28" i="2"/>
  <c r="S28" i="2"/>
  <c r="G28" i="2"/>
  <c r="D11" i="2"/>
  <c r="Z10" i="2" l="1"/>
  <c r="M10" i="2"/>
  <c r="N11" i="2"/>
  <c r="N20" i="2"/>
  <c r="Z20" i="2" s="1"/>
  <c r="AA20" i="2" s="1"/>
  <c r="R11" i="2"/>
  <c r="U17" i="2"/>
  <c r="L37" i="7" s="1"/>
  <c r="N10" i="1"/>
  <c r="O9" i="1"/>
  <c r="P28" i="2"/>
  <c r="AA10" i="2" l="1"/>
  <c r="P9" i="1"/>
  <c r="Z11" i="2"/>
  <c r="AE21" i="2"/>
  <c r="M11" i="2"/>
  <c r="N12" i="2"/>
  <c r="R12" i="2"/>
  <c r="U18" i="2"/>
  <c r="L38" i="7" s="1"/>
  <c r="N11" i="1"/>
  <c r="O10" i="1"/>
  <c r="P10" i="1" s="1"/>
  <c r="D13" i="2"/>
  <c r="E13" i="2" l="1"/>
  <c r="AF21" i="2"/>
  <c r="M12" i="2"/>
  <c r="AA11" i="2"/>
  <c r="Z12" i="2"/>
  <c r="N13" i="2"/>
  <c r="R13" i="2"/>
  <c r="AE22" i="2"/>
  <c r="AF22" i="2" s="1"/>
  <c r="U19" i="2"/>
  <c r="O11" i="1"/>
  <c r="P11" i="1" s="1"/>
  <c r="N12" i="1"/>
  <c r="D14" i="2"/>
  <c r="E14" i="2" l="1"/>
  <c r="U28" i="2"/>
  <c r="L39" i="7"/>
  <c r="N42" i="7" s="1"/>
  <c r="AA12" i="2"/>
  <c r="Z13" i="2"/>
  <c r="M13" i="2"/>
  <c r="N14" i="2"/>
  <c r="R14" i="2"/>
  <c r="AG22" i="2"/>
  <c r="AE23" i="2"/>
  <c r="AF23" i="2" s="1"/>
  <c r="AF24" i="2" s="1"/>
  <c r="AG21" i="2"/>
  <c r="O12" i="1"/>
  <c r="P12" i="1" s="1"/>
  <c r="D15" i="2"/>
  <c r="E15" i="2" l="1"/>
  <c r="AE24" i="2"/>
  <c r="E21" i="2" s="1"/>
  <c r="AA13" i="2"/>
  <c r="M14" i="2"/>
  <c r="Z14" i="2"/>
  <c r="D22" i="2"/>
  <c r="N15" i="2"/>
  <c r="R15" i="2"/>
  <c r="AG23" i="2"/>
  <c r="AG24" i="2" s="1"/>
  <c r="D16" i="2"/>
  <c r="E16" i="2" l="1"/>
  <c r="M21" i="2"/>
  <c r="E24" i="2"/>
  <c r="Z22" i="2"/>
  <c r="E22" i="2"/>
  <c r="M22" i="2" s="1"/>
  <c r="AA14" i="2"/>
  <c r="M15" i="2"/>
  <c r="Z15" i="2"/>
  <c r="AE26" i="2"/>
  <c r="N16" i="2"/>
  <c r="R16" i="2"/>
  <c r="X28" i="2"/>
  <c r="K28" i="2"/>
  <c r="AA8" i="2"/>
  <c r="D17" i="2"/>
  <c r="E17" i="2" l="1"/>
  <c r="D18" i="2"/>
  <c r="M25" i="2"/>
  <c r="N24" i="2"/>
  <c r="Z24" i="2" s="1"/>
  <c r="M24" i="2"/>
  <c r="AA15" i="2"/>
  <c r="M16" i="2"/>
  <c r="AA22" i="2"/>
  <c r="Z16" i="2"/>
  <c r="Z25" i="2"/>
  <c r="N21" i="2"/>
  <c r="Z21" i="2" s="1"/>
  <c r="AA21" i="2" s="1"/>
  <c r="N17" i="2"/>
  <c r="R17" i="2"/>
  <c r="E18" i="2" l="1"/>
  <c r="AA24" i="2"/>
  <c r="AA16" i="2"/>
  <c r="M17" i="2"/>
  <c r="Z17" i="2"/>
  <c r="AA25" i="2"/>
  <c r="N18" i="2"/>
  <c r="R18" i="2"/>
  <c r="D19" i="2"/>
  <c r="E19" i="2" l="1"/>
  <c r="AA17" i="2"/>
  <c r="Z18" i="2"/>
  <c r="M18" i="2"/>
  <c r="N19" i="2"/>
  <c r="R19" i="2"/>
  <c r="R28" i="2" s="1"/>
  <c r="D28" i="2"/>
  <c r="AA18" i="2" l="1"/>
  <c r="M19" i="2"/>
  <c r="Z19" i="2"/>
  <c r="F28" i="2"/>
  <c r="E28" i="2"/>
  <c r="M28" i="2" l="1"/>
  <c r="N5" i="7" s="1"/>
  <c r="AA19" i="2"/>
  <c r="N28" i="2"/>
  <c r="N7" i="7" l="1"/>
  <c r="V28" i="2"/>
  <c r="Z28" i="2" l="1"/>
  <c r="N13" i="7" l="1"/>
  <c r="N17" i="7" s="1"/>
  <c r="N18" i="7" s="1"/>
  <c r="AA28" i="2"/>
  <c r="N26" i="7" l="1"/>
  <c r="N27" i="7"/>
  <c r="N25" i="7"/>
  <c r="N23" i="7"/>
  <c r="N24" i="7"/>
  <c r="N22" i="7"/>
  <c r="I5" i="1"/>
  <c r="I6" i="1" s="1"/>
  <c r="F6" i="1" s="1"/>
  <c r="F9" i="1" s="1"/>
  <c r="N28" i="7" l="1"/>
  <c r="N29" i="7" s="1"/>
  <c r="H9" i="1" l="1"/>
  <c r="N30" i="7" l="1"/>
  <c r="N31" i="7" l="1"/>
  <c r="N32" i="7" s="1"/>
  <c r="N34" i="7" s="1"/>
  <c r="N43" i="7" l="1"/>
  <c r="B43" i="7"/>
</calcChain>
</file>

<file path=xl/sharedStrings.xml><?xml version="1.0" encoding="utf-8"?>
<sst xmlns="http://schemas.openxmlformats.org/spreadsheetml/2006/main" count="201" uniqueCount="195">
  <si>
    <t>SI LOAN + INT</t>
  </si>
  <si>
    <t>Basic Pay</t>
  </si>
  <si>
    <t>UPS Pathraj Kala</t>
  </si>
  <si>
    <t>LIC</t>
  </si>
  <si>
    <t>uke deZpkjh %</t>
  </si>
  <si>
    <t>Month</t>
  </si>
  <si>
    <t>SI</t>
  </si>
  <si>
    <t>UPS Kuhada Khurd</t>
  </si>
  <si>
    <t>UPS Banediya Charnan</t>
  </si>
  <si>
    <t>UPS Laxmipura Dhakaran</t>
  </si>
  <si>
    <t>Spl. Pay</t>
  </si>
  <si>
    <t>D.A.</t>
  </si>
  <si>
    <t>PAN :</t>
  </si>
  <si>
    <t>Name :</t>
  </si>
  <si>
    <t xml:space="preserve"> in %</t>
  </si>
  <si>
    <t>Nil</t>
  </si>
  <si>
    <t>TOTAL</t>
  </si>
  <si>
    <t>Signature of Employee</t>
  </si>
  <si>
    <t>Signature of DDO</t>
  </si>
  <si>
    <t>Income Tax / TDS</t>
  </si>
  <si>
    <t>Chandra Prakash Kurmi</t>
  </si>
  <si>
    <t>Total
Deduction</t>
  </si>
  <si>
    <t>Gross  Salary</t>
  </si>
  <si>
    <t>Bill No. - Date 
/ 
TV No. - Date</t>
  </si>
  <si>
    <t>Washing Allow.</t>
  </si>
  <si>
    <t>Bank A/c :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</si>
  <si>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</si>
  <si>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</si>
  <si>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</si>
  <si>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</si>
  <si>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</si>
  <si>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</si>
  <si>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</si>
  <si>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</si>
  <si>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</si>
  <si>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</si>
  <si>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</si>
  <si>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</si>
  <si>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 xml:space="preserve">bl 'khV esa osru ds vfrfjDr vk;] fofHkUu dVkSfr;k¡] fofHkUu tek jkf'k@NwV] osru ds vykok dkVk x;k vk;dj vkfn fooj.k fy[kk tkuk gSA </t>
  </si>
  <si>
    <t>Print</t>
  </si>
  <si>
    <t>Mobile No. :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</si>
  <si>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</si>
  <si>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</si>
  <si>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</si>
  <si>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</si>
  <si>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</si>
  <si>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SI Number :</t>
  </si>
  <si>
    <t>jkT; chek ekfld dVkSrh %</t>
  </si>
  <si>
    <t>MASTER DATA</t>
  </si>
  <si>
    <t>lHkh ihys lsy vo'; HkjsaA</t>
  </si>
  <si>
    <t>State Service</t>
  </si>
  <si>
    <t>lsok dk uke ¼dSMj@laoxZ½ %</t>
  </si>
  <si>
    <t>CM Corona Relief</t>
  </si>
  <si>
    <t>NO</t>
  </si>
  <si>
    <t>AAAAXXXXXA</t>
  </si>
  <si>
    <t>9XXXXXXXX1</t>
  </si>
  <si>
    <t>AAAAAXXXXA</t>
  </si>
  <si>
    <t>74XXX7</t>
  </si>
  <si>
    <t>Master Sheet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</si>
  <si>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</si>
  <si>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</si>
  <si>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</si>
  <si>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</si>
  <si>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</si>
  <si>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</si>
  <si>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;g odZcqd fo'ks"kdj jktLFkku ds f'k{kdksa dh mi;ksfxrk ds fy, rS;kj dh xbZ gSA ladyu ,oa x.kuk esa iw.kZ lko/kkuh j[kh xbZ gSA fQj Hkh =qfV @ fdlh Hkh izdkj dh fofHkUurk dh fLFkfr esa vk;dj foHkkx ds fu;e gh ekU; gSA rS;kjdrkZ dk dksbZ mRrjnkf;Ro ugha gksxkA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</si>
  <si>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</si>
  <si>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</si>
  <si>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</si>
  <si>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</si>
  <si>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</si>
  <si>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</si>
  <si>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</si>
  <si>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</si>
  <si>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</si>
  <si>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</si>
  <si>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</si>
  <si>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</si>
  <si>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</si>
  <si>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</si>
  <si>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</si>
  <si>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</si>
  <si>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</si>
  <si>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</si>
  <si>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</si>
  <si>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</si>
  <si>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</si>
  <si>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</si>
  <si>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</si>
  <si>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</si>
  <si>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</si>
  <si>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</si>
  <si>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</si>
  <si>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</si>
  <si>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</si>
  <si>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</si>
  <si>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r>
      <t xml:space="preserve">;g odZcqd jktLFkku ds f'k{kdksa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</si>
  <si>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</si>
  <si>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</si>
  <si>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</si>
  <si>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t xml:space="preserve">     Post :</t>
  </si>
  <si>
    <t>SI No :</t>
  </si>
  <si>
    <t>80 c &amp; ccd</t>
  </si>
  <si>
    <t>8XXXXX8</t>
  </si>
  <si>
    <t>fgrdkjh fuf/k dVkSfr djuh gS %</t>
  </si>
  <si>
    <t>NA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</si>
  <si>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</si>
  <si>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</si>
  <si>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</si>
  <si>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RGHS</t>
  </si>
  <si>
    <t>LIC Premium Deduction From Salary ?</t>
  </si>
  <si>
    <t>GPF No :</t>
  </si>
  <si>
    <t>Mobile No :</t>
  </si>
  <si>
    <t>lefZiZr fcy cukus dk ekg %</t>
  </si>
  <si>
    <t>Hitkari nidhi</t>
  </si>
  <si>
    <t>YES</t>
  </si>
  <si>
    <t>ABCD</t>
  </si>
  <si>
    <t>Surrender Arrear</t>
  </si>
  <si>
    <t>GPF/GPF 2004</t>
  </si>
  <si>
    <t>CCA</t>
  </si>
  <si>
    <t>GPF LOAN</t>
  </si>
  <si>
    <t>BONUS</t>
  </si>
  <si>
    <t>Other Allowance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</si>
  <si>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/>
    </r>
  </si>
  <si>
    <r>
      <t xml:space="preserve">nks ;k nks ls vf/kd </t>
    </r>
    <r>
      <rPr>
        <sz val="12"/>
        <rFont val="Calibri"/>
        <family val="2"/>
        <scheme val="minor"/>
      </rPr>
      <t xml:space="preserve">DDO </t>
    </r>
    <r>
      <rPr>
        <sz val="14"/>
        <rFont val="DevLys 010"/>
      </rPr>
      <t xml:space="preserve">ds v/khu lsok gksus ij QkWeZ ua- 16 vyx vyx izkIr djus ds fy, </t>
    </r>
    <r>
      <rPr>
        <sz val="12"/>
        <rFont val="Calibri"/>
        <family val="2"/>
        <scheme val="minor"/>
      </rPr>
      <t xml:space="preserve">GA 55 </t>
    </r>
    <r>
      <rPr>
        <sz val="14"/>
        <rFont val="DevLys 010"/>
      </rPr>
      <t xml:space="preserve">vyx vyx rS;kj djuk gksxkA blds fy, </t>
    </r>
    <r>
      <rPr>
        <sz val="12"/>
        <rFont val="Calibri"/>
        <family val="2"/>
        <scheme val="minor"/>
      </rPr>
      <t xml:space="preserve">GA </t>
    </r>
    <r>
      <rPr>
        <sz val="14"/>
        <rFont val="DevLys 010"/>
      </rPr>
      <t xml:space="preserve">55 esa vko';d iwfrZ djrs gq, 'ks"k </t>
    </r>
    <r>
      <rPr>
        <sz val="12"/>
        <rFont val="Calibri"/>
        <family val="2"/>
        <scheme val="minor"/>
      </rPr>
      <t xml:space="preserve">ROW </t>
    </r>
    <r>
      <rPr>
        <sz val="14"/>
        <rFont val="DevLys 010"/>
      </rPr>
      <t xml:space="preserve">dks [kkyh NksM+ nsaA </t>
    </r>
    <r>
      <rPr>
        <sz val="12"/>
        <rFont val="Calibri"/>
        <family val="2"/>
        <scheme val="minor"/>
      </rPr>
      <t>Other Deduction Sheet</t>
    </r>
    <r>
      <rPr>
        <sz val="14"/>
        <rFont val="DevLys 010"/>
      </rPr>
      <t xml:space="preserve"> esa</t>
    </r>
    <r>
      <rPr>
        <sz val="12"/>
        <rFont val="Calibri"/>
        <family val="2"/>
        <scheme val="minor"/>
      </rPr>
      <t xml:space="preserve">  Standard Deduction</t>
    </r>
    <r>
      <rPr>
        <sz val="14"/>
        <rFont val="DevLys 010"/>
      </rPr>
      <t xml:space="preserve"> 0 ;k 75000 ;k 50000 pqusaA </t>
    </r>
  </si>
  <si>
    <t xml:space="preserve">Current Rate of HRA : </t>
  </si>
  <si>
    <t>Cooperative</t>
  </si>
  <si>
    <t>Other Deduction</t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</si>
  <si>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¼Vksad½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</si>
  <si>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Principal, Govt. Sr. Secondary School Todaraisingh (Tonk)</t>
  </si>
  <si>
    <t>Salary and Deduction Detail for FY : 2025-26</t>
  </si>
  <si>
    <t>DA Arrear
1/25 to 3/25</t>
  </si>
  <si>
    <t>DA Arrear
7/25 to 9/25</t>
  </si>
  <si>
    <t>Surrender
2025-26</t>
  </si>
  <si>
    <t>Bonus
2024-25</t>
  </si>
  <si>
    <t>ubZ dj O;oLFkk ds rgr dksbZ vU; dVkSrh</t>
  </si>
  <si>
    <t xml:space="preserve">x`g lEifr ls vk; </t>
  </si>
  <si>
    <t>vU; vk; ¼cpr [kkrs dj C;kt@,Q-Mh@vkorÊ tek@,evkbZ,l@vU;½</t>
  </si>
  <si>
    <r>
      <t xml:space="preserve">'ks"k </t>
    </r>
    <r>
      <rPr>
        <b/>
        <sz val="11"/>
        <color rgb="FF0066CC"/>
        <rFont val="DevLys 010"/>
      </rPr>
      <t>¼</t>
    </r>
    <r>
      <rPr>
        <b/>
        <sz val="11"/>
        <color rgb="FF0066CC"/>
        <rFont val="Calibri"/>
        <family val="2"/>
        <scheme val="minor"/>
      </rPr>
      <t>2-3</t>
    </r>
    <r>
      <rPr>
        <b/>
        <sz val="11"/>
        <color rgb="FF0066CC"/>
        <rFont val="DevLys 010"/>
      </rPr>
      <t>½</t>
    </r>
  </si>
  <si>
    <t>nj</t>
  </si>
  <si>
    <t>;ksx vk;dj</t>
  </si>
  <si>
    <t>uoEcj rd vk;dj dVkSrh</t>
  </si>
  <si>
    <t>fnlEcj esa vk;dj dVkSrh</t>
  </si>
  <si>
    <t>tuojh esa vk;dj dVkSrh</t>
  </si>
  <si>
    <t>Qjojh esa vk;dj dVkSrh</t>
  </si>
  <si>
    <t>vU; fcyksa ls vk;dj dVkSrh ¼ cksul] ,fj;j] ljs.Mj vkfn ls½</t>
  </si>
  <si>
    <t>osru fcy ls vk;dj dVkSrh dk fooj.k</t>
  </si>
  <si>
    <t>osru fcy ds vfrfjDr vk;dj dVkSrh ¼vfxze dj vkfn½</t>
  </si>
  <si>
    <r>
      <t xml:space="preserve">dqy vk;dj </t>
    </r>
    <r>
      <rPr>
        <b/>
        <sz val="11"/>
        <color rgb="FFC00000"/>
        <rFont val="Calibri"/>
        <family val="2"/>
        <scheme val="minor"/>
      </rPr>
      <t>(27 + 28)</t>
    </r>
  </si>
  <si>
    <r>
      <t xml:space="preserve">  dqy dVkSrh </t>
    </r>
    <r>
      <rPr>
        <b/>
        <sz val="10"/>
        <color rgb="FF0066CC"/>
        <rFont val="Arial"/>
        <family val="2"/>
      </rPr>
      <t>( 5 + 6 + 7 + 8)</t>
    </r>
  </si>
  <si>
    <r>
      <t xml:space="preserve">?kVkb;s  %&amp; 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jkgr</t>
    </r>
  </si>
  <si>
    <r>
      <t>vk; %  fofÙk; o"kZ %&amp;</t>
    </r>
    <r>
      <rPr>
        <b/>
        <sz val="10"/>
        <color rgb="FF002060"/>
        <rFont val="Calibri"/>
        <family val="2"/>
        <scheme val="minor"/>
      </rPr>
      <t xml:space="preserve"> 2025-26</t>
    </r>
    <r>
      <rPr>
        <b/>
        <sz val="12"/>
        <color rgb="FF002060"/>
        <rFont val="DevLys 010"/>
      </rPr>
      <t xml:space="preserve"> esa izkIr dqy osru ¼dj ;ksX; lqfo/kkvksa ds eqY; lfgr ½</t>
    </r>
  </si>
  <si>
    <r>
      <t xml:space="preserve">?kVk;sa&amp; /kkjk </t>
    </r>
    <r>
      <rPr>
        <b/>
        <sz val="10"/>
        <color rgb="FF002060"/>
        <rFont val="Calibri"/>
        <family val="2"/>
        <scheme val="minor"/>
      </rPr>
      <t xml:space="preserve">10(14) </t>
    </r>
    <r>
      <rPr>
        <b/>
        <sz val="12"/>
        <color rgb="FF002060"/>
        <rFont val="DevLys 010"/>
      </rPr>
      <t>ds vUrxrZ vU; Hkrs tks dj eqDÙk gSA</t>
    </r>
  </si>
  <si>
    <r>
      <t xml:space="preserve">LVs.MMZ fMMsD'ku </t>
    </r>
    <r>
      <rPr>
        <b/>
        <sz val="10"/>
        <color rgb="FF002060"/>
        <rFont val="Times New Roman"/>
        <family val="1"/>
      </rPr>
      <t xml:space="preserve">(Standard Deduction)  </t>
    </r>
    <r>
      <rPr>
        <b/>
        <sz val="10"/>
        <color rgb="FF002060"/>
        <rFont val="Calibri"/>
        <family val="2"/>
        <scheme val="minor"/>
      </rPr>
      <t>75,000</t>
    </r>
    <r>
      <rPr>
        <b/>
        <sz val="12"/>
        <color rgb="FF002060"/>
        <rFont val="DevLys 010"/>
      </rPr>
      <t xml:space="preserve"> ¼vf/kdre½ /kkjk </t>
    </r>
    <r>
      <rPr>
        <b/>
        <sz val="10"/>
        <color rgb="FF002060"/>
        <rFont val="Calibri"/>
        <family val="2"/>
        <scheme val="minor"/>
      </rPr>
      <t>16 (ia)</t>
    </r>
  </si>
  <si>
    <r>
      <t xml:space="preserve">ikfjokfjd isa'ku ij ekud dVkSrh èkkjk 57 vf/kdre </t>
    </r>
    <r>
      <rPr>
        <b/>
        <sz val="10"/>
        <color rgb="FF002060"/>
        <rFont val="Calibri"/>
        <family val="2"/>
        <scheme val="minor"/>
      </rPr>
      <t>25,000</t>
    </r>
    <r>
      <rPr>
        <b/>
        <sz val="12"/>
        <color rgb="FF002060"/>
        <rFont val="DevLys 010"/>
      </rPr>
      <t xml:space="preserve"> :i;s</t>
    </r>
  </si>
  <si>
    <r>
      <t xml:space="preserve"> vk;dj dh x.kuk  mijksDr dkWye </t>
    </r>
    <r>
      <rPr>
        <b/>
        <sz val="10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</si>
  <si>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4,00,000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</si>
  <si>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4,00,001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8,00,000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</si>
  <si>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8,00,001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12,00,000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</si>
  <si>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12,00,001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16,00,000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</si>
  <si>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16,00,001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20,00,000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</si>
  <si>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20,00,001</t>
    </r>
    <r>
      <rPr>
        <b/>
        <sz val="12"/>
        <color rgb="FF002060"/>
        <rFont val="DevLys 010"/>
      </rPr>
      <t xml:space="preserve"> ls :i;s </t>
    </r>
    <r>
      <rPr>
        <b/>
        <sz val="10"/>
        <color rgb="FF002060"/>
        <rFont val="Calibri"/>
        <family val="2"/>
        <scheme val="minor"/>
      </rPr>
      <t>24,00,000</t>
    </r>
    <r>
      <rPr>
        <b/>
        <sz val="12"/>
        <color rgb="FF002060"/>
        <rFont val="DevLys 010"/>
      </rPr>
      <t xml:space="preserve"> rd</t>
    </r>
  </si>
  <si>
    <r>
      <t xml:space="preserve">:i;s </t>
    </r>
    <r>
      <rPr>
        <b/>
        <sz val="10"/>
        <color rgb="FF002060"/>
        <rFont val="Calibri"/>
        <family val="2"/>
        <scheme val="minor"/>
      </rPr>
      <t>24,00,001</t>
    </r>
    <r>
      <rPr>
        <b/>
        <sz val="12"/>
        <color rgb="FF002060"/>
        <rFont val="DevLys 010"/>
      </rPr>
      <t xml:space="preserve"> ls vf/kd</t>
    </r>
  </si>
  <si>
    <r>
      <t xml:space="preserve">NwV ?kkjk </t>
    </r>
    <r>
      <rPr>
        <b/>
        <sz val="10"/>
        <color rgb="FF002060"/>
        <rFont val="Calibri"/>
        <family val="2"/>
        <scheme val="minor"/>
      </rPr>
      <t>87(A) / Marginal Relief U/S 115 BAC (1A)</t>
    </r>
  </si>
  <si>
    <r>
      <t xml:space="preserve">vk;dj ij midj ¼f'k{kk midj </t>
    </r>
    <r>
      <rPr>
        <b/>
        <sz val="10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0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 xml:space="preserve">%)  </t>
    </r>
    <r>
      <rPr>
        <b/>
        <sz val="12"/>
        <color rgb="FF002060"/>
        <rFont val="DevLys 010"/>
      </rPr>
      <t xml:space="preserve">dqy </t>
    </r>
    <r>
      <rPr>
        <b/>
        <sz val="10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</si>
  <si>
    <r>
      <t xml:space="preserve">dqy vk;dj tek </t>
    </r>
    <r>
      <rPr>
        <b/>
        <sz val="12"/>
        <color rgb="FFC00000"/>
        <rFont val="Calibri"/>
        <family val="2"/>
        <scheme val="minor"/>
      </rPr>
      <t>(Total of 33 to 38)</t>
    </r>
  </si>
  <si>
    <r>
      <t xml:space="preserve">dj ;ksX; vk; 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Calibri"/>
        <family val="2"/>
        <scheme val="minor"/>
      </rPr>
      <t>10 + 13</t>
    </r>
    <r>
      <rPr>
        <b/>
        <sz val="12"/>
        <color rgb="FFC00000"/>
        <rFont val="Arial"/>
        <family val="2"/>
      </rPr>
      <t>)</t>
    </r>
  </si>
  <si>
    <r>
      <t xml:space="preserve">dqy vk; dh jkf'k dks lEiw.kZ djuk ¼ nl ds xq.kd esa ½ /kkjk </t>
    </r>
    <r>
      <rPr>
        <b/>
        <sz val="12"/>
        <color rgb="FFC00000"/>
        <rFont val="Calibri"/>
        <family val="2"/>
        <scheme val="minor"/>
      </rPr>
      <t>288A</t>
    </r>
  </si>
  <si>
    <r>
      <rPr>
        <b/>
        <sz val="14"/>
        <color rgb="FF0066CC"/>
        <rFont val="DevLys 010"/>
      </rPr>
      <t>ubZ dj O;oLFkk dh Lysc</t>
    </r>
    <r>
      <rPr>
        <b/>
        <sz val="14"/>
        <color rgb="FF0066CC"/>
        <rFont val="DevLys 010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(For Individuals &amp; HUFs)</t>
    </r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</si>
  <si>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2025-26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2026-27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</si>
  <si>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t>x`g lEifr ls vk; ¼fdjk;k vkfn½</t>
  </si>
  <si>
    <t>ikfjokfjd isa'ku ij ekud dVkSrh èkkjk 57 vf/kdre 25]000 :i;s</t>
  </si>
  <si>
    <t>/kkjk 89 ds vUrxZr jkgr</t>
  </si>
  <si>
    <r>
      <rPr>
        <sz val="13"/>
        <color rgb="FFFF0000"/>
        <rFont val="DevLys 010"/>
      </rPr>
      <t>vU; vk;</t>
    </r>
    <r>
      <rPr>
        <sz val="13"/>
        <rFont val="DevLys 010"/>
      </rPr>
      <t xml:space="preserve"> ¼cpr [kkrs dj C;kt@,Q-Mh@vkorÊ tek@,evkbZ,l@vU;½</t>
    </r>
  </si>
  <si>
    <r>
      <t xml:space="preserve">osru fcy ds vfrfjDr vk;dj dVkSrh ¼vfxze dj] </t>
    </r>
    <r>
      <rPr>
        <sz val="13"/>
        <rFont val="Calibri"/>
        <family val="2"/>
        <scheme val="minor"/>
      </rPr>
      <t>TDS</t>
    </r>
    <r>
      <rPr>
        <sz val="13"/>
        <rFont val="DevLys 010"/>
      </rPr>
      <t xml:space="preserve"> vkfn½</t>
    </r>
  </si>
  <si>
    <r>
      <t xml:space="preserve">LVs.MMZ fMMsD'ku :i;s /kkjk </t>
    </r>
    <r>
      <rPr>
        <sz val="11"/>
        <rFont val="Times New Roman"/>
        <family val="1"/>
      </rPr>
      <t>16 (ia)</t>
    </r>
  </si>
  <si>
    <t>/kkjk 10¼14½ ds vUrxZr HkÙks tks djeqDr gS ¼okgu HkÙkk vf/kdre :- 19]200½</t>
  </si>
  <si>
    <t>ubZ dj O;oLFkk ds rgr dksbZ vU; NwV @ dVkSrh</t>
  </si>
  <si>
    <t>;ksx ¼11$12½</t>
  </si>
  <si>
    <r>
      <t>'ks"k vk;dj ¼</t>
    </r>
    <r>
      <rPr>
        <b/>
        <sz val="10"/>
        <color rgb="FFC00000"/>
        <rFont val="Calibri"/>
        <family val="2"/>
        <scheme val="minor"/>
      </rPr>
      <t>25-26</t>
    </r>
    <r>
      <rPr>
        <b/>
        <sz val="12"/>
        <color rgb="FFC00000"/>
        <rFont val="DevLys 010"/>
      </rPr>
      <t>½</t>
    </r>
  </si>
  <si>
    <t>Income &amp; Deduction Sheet</t>
  </si>
  <si>
    <t>Computation Sheet (New Tax Regime)</t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</si>
  <si>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</si>
  <si>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t xml:space="preserve"> Salary Arrear</t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</si>
  <si>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(4-9)</t>
    </r>
  </si>
  <si>
    <r>
      <t xml:space="preserve">ekpZ </t>
    </r>
    <r>
      <rPr>
        <b/>
        <sz val="12"/>
        <color rgb="FF002060"/>
        <rFont val="Calibri"/>
        <family val="2"/>
        <scheme val="minor"/>
      </rPr>
      <t>2025</t>
    </r>
    <r>
      <rPr>
        <b/>
        <sz val="14"/>
        <color rgb="FF002060"/>
        <rFont val="DevLys 010"/>
      </rPr>
      <t xml:space="preserve"> dk ewy osru %</t>
    </r>
  </si>
  <si>
    <t>D;k vkius fofÙk; o"kZ 2025&amp;26 esa lefZiZr fy;k gS \</t>
  </si>
  <si>
    <t>D;k vkidks fofÙk; o"kZ 2024&amp;25 dk cksul feyk gS \</t>
  </si>
  <si>
    <r>
      <rPr>
        <b/>
        <sz val="12"/>
        <color rgb="FF002060"/>
        <rFont val="DevLys 010"/>
      </rPr>
      <t xml:space="preserve">,uih,l ;kstuk esa fu;ksDrk }kjk isa'ku va'knku dh jkf'k /kkjk </t>
    </r>
    <r>
      <rPr>
        <b/>
        <sz val="10"/>
        <color rgb="FF002060"/>
        <rFont val="Calibri"/>
        <family val="2"/>
        <scheme val="minor"/>
      </rPr>
      <t>80CCD(2) upto 14%</t>
    </r>
  </si>
  <si>
    <r>
      <t xml:space="preserve">vkbZ,Q,e,l 3-0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</si>
  <si>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r>
      <t xml:space="preserve">/kkjk </t>
    </r>
    <r>
      <rPr>
        <sz val="11"/>
        <rFont val="Times New Roman"/>
        <family val="1"/>
      </rPr>
      <t>80CCD (2)</t>
    </r>
    <r>
      <rPr>
        <sz val="11"/>
        <rFont val="DevLys 010"/>
      </rPr>
      <t xml:space="preserve"> </t>
    </r>
    <r>
      <rPr>
        <sz val="13"/>
        <rFont val="DevLys 010"/>
      </rPr>
      <t xml:space="preserve">,uih,l esa fu;ksDrk }kjk va'knku </t>
    </r>
    <r>
      <rPr>
        <sz val="11"/>
        <rFont val="Calibri"/>
        <family val="2"/>
        <scheme val="minor"/>
      </rPr>
      <t xml:space="preserve">upto </t>
    </r>
    <r>
      <rPr>
        <sz val="10"/>
        <rFont val="Calibri"/>
        <family val="2"/>
        <scheme val="minor"/>
      </rPr>
      <t>14% of Salary</t>
    </r>
  </si>
  <si>
    <t>vkidh osru o`f) fdl ekg esa yxrh gS \</t>
  </si>
  <si>
    <t>July</t>
  </si>
  <si>
    <r>
      <t xml:space="preserve">dqy vk;dj ns;rk                                     </t>
    </r>
    <r>
      <rPr>
        <b/>
        <sz val="12"/>
        <color rgb="FFC00000"/>
        <rFont val="Calibri"/>
        <family val="2"/>
        <scheme val="minor"/>
      </rPr>
      <t>(Total Income Tax Liability)</t>
    </r>
  </si>
  <si>
    <r>
      <t xml:space="preserve">vk;dj x.kuk izi= o"kZ </t>
    </r>
    <r>
      <rPr>
        <b/>
        <sz val="16"/>
        <color rgb="FF7030A0"/>
        <rFont val="Calibri"/>
        <family val="2"/>
        <scheme val="minor"/>
      </rPr>
      <t>2025-26</t>
    </r>
    <r>
      <rPr>
        <b/>
        <sz val="20"/>
        <color rgb="FF7030A0"/>
        <rFont val="DevLys 010"/>
      </rPr>
      <t xml:space="preserve"> ¼dj fu/kkZj.k o"kZ </t>
    </r>
    <r>
      <rPr>
        <b/>
        <sz val="16"/>
        <color rgb="FF7030A0"/>
        <rFont val="Calibri"/>
        <family val="2"/>
        <scheme val="minor"/>
      </rPr>
      <t>2026-27</t>
    </r>
    <r>
      <rPr>
        <b/>
        <sz val="20"/>
        <color rgb="FF7030A0"/>
        <rFont val="DevLys 010"/>
      </rPr>
      <t>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</si>
</sst>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0;\-0;;@"/>
    <numFmt numFmtId="167" formatCode="&quot;₹&quot;\ #,##0"/>
    <numFmt numFmtId="168" formatCode="_ &quot;₹&quot;\ * #,##0_ ;_ &quot;₹&quot;\ * \-#,##0_ ;_ &quot;₹&quot;\ * &quot;-&quot;??_ ;_ @_ "/>
    <numFmt numFmtId="169" formatCode="_ [$₹-4009]\ * #,##0.00_ ;_ [$₹-4009]\ * \-#,##0.00_ ;_ [$₹-4009]\ * &quot;-&quot;??_ ;_ @_ "/>
  </numFmts>
  <fonts count="136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sz val="19"/>
      <name val="Times New Roman"/>
      <family val="1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4"/>
      <color rgb="FF00206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2060"/>
      <name val="Calibri"/>
      <family val="2"/>
    </font>
    <font>
      <sz val="10"/>
      <color rgb="FFFF0000"/>
      <name val="Arial"/>
      <family val="2"/>
    </font>
    <font>
      <b/>
      <i/>
      <sz val="13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3"/>
      <color rgb="FF0070C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8"/>
      <color theme="3" tint="-0.249977111117893"/>
      <name val="DevLys 010"/>
    </font>
    <font>
      <b/>
      <sz val="10"/>
      <color rgb="FFC00000"/>
      <name val="Calibri"/>
      <family val="2"/>
      <scheme val="minor"/>
    </font>
    <font>
      <b/>
      <sz val="14"/>
      <color rgb="FF0066CC"/>
      <name val="DevLys 010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2060"/>
      <name val="Times New Roman"/>
      <family val="1"/>
    </font>
    <font>
      <b/>
      <sz val="14"/>
      <color rgb="FFC00000"/>
      <name val="Arial Rounded MT Bold"/>
      <family val="2"/>
    </font>
    <font>
      <b/>
      <sz val="14"/>
      <color rgb="FFC00000"/>
      <name val="DevLys 010"/>
    </font>
    <font>
      <b/>
      <sz val="10"/>
      <color rgb="FF002060"/>
      <name val="Times New Roman"/>
      <family val="1"/>
    </font>
    <font>
      <b/>
      <sz val="12"/>
      <color rgb="FF00B050"/>
      <name val="Times New Roman"/>
      <family val="1"/>
    </font>
    <font>
      <b/>
      <sz val="14"/>
      <color theme="3" tint="-0.499984740745262"/>
      <name val="DevLys 010"/>
    </font>
    <font>
      <b/>
      <sz val="12"/>
      <color rgb="FFC00000"/>
      <name val="Arial"/>
      <family val="2"/>
    </font>
    <font>
      <b/>
      <sz val="14"/>
      <color theme="0"/>
      <name val="Times New Roman"/>
      <family val="1"/>
    </font>
    <font>
      <sz val="11"/>
      <name val="Aptos"/>
      <family val="2"/>
    </font>
    <font>
      <sz val="13"/>
      <color rgb="FFFF0000"/>
      <name val="DevLys 010"/>
    </font>
    <font>
      <sz val="11"/>
      <name val="DevLys 010"/>
    </font>
    <font>
      <b/>
      <sz val="15"/>
      <color theme="0"/>
      <name val="Times New Roman"/>
      <family val="1"/>
    </font>
    <font>
      <b/>
      <sz val="16"/>
      <color rgb="FF7030A0"/>
      <name val="Calibri"/>
      <family val="2"/>
      <scheme val="minor"/>
    </font>
    <font>
      <b/>
      <sz val="20"/>
      <color rgb="FF7030A0"/>
      <name val="DevLys 010"/>
    </font>
    <font>
      <b/>
      <sz val="14"/>
      <color rgb="FF00B050"/>
      <name val="Arial Rounded MT Bold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BFAFF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55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71" fillId="0" borderId="0" applyFont="0" applyFill="0" applyBorder="0" applyAlignment="0" applyProtection="0"/>
  </cellStyleXfs>
  <cellXfs count="267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textRotation="90"/>
    </xf>
    <xf numFmtId="0" fontId="24" fillId="0" borderId="0" xfId="37" applyFont="1"/>
    <xf numFmtId="0" fontId="23" fillId="0" borderId="0" xfId="37" applyFont="1" applyAlignment="1">
      <alignment horizontal="right"/>
    </xf>
    <xf numFmtId="0" fontId="24" fillId="0" borderId="0" xfId="37" applyFont="1" applyAlignment="1">
      <alignment horizontal="right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4" fillId="24" borderId="0" xfId="0" applyFont="1" applyFill="1" applyAlignment="1">
      <alignment horizontal="left" vertical="top"/>
    </xf>
    <xf numFmtId="0" fontId="37" fillId="24" borderId="0" xfId="0" applyFont="1" applyFill="1" applyAlignment="1">
      <alignment horizontal="left" vertical="top"/>
    </xf>
    <xf numFmtId="0" fontId="36" fillId="24" borderId="0" xfId="0" applyFont="1" applyFill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left" vertical="top" indent="1"/>
    </xf>
    <xf numFmtId="0" fontId="40" fillId="24" borderId="0" xfId="0" applyFont="1" applyFill="1" applyAlignment="1">
      <alignment horizontal="center"/>
    </xf>
    <xf numFmtId="0" fontId="35" fillId="24" borderId="0" xfId="0" applyFont="1" applyFill="1" applyAlignment="1">
      <alignment horizontal="left" vertical="top"/>
    </xf>
    <xf numFmtId="0" fontId="22" fillId="24" borderId="0" xfId="0" applyFont="1" applyFill="1" applyAlignment="1" applyProtection="1">
      <alignment horizontal="center" vertical="center"/>
      <protection locked="0"/>
    </xf>
    <xf numFmtId="0" fontId="4" fillId="24" borderId="0" xfId="0" applyFont="1" applyFill="1" applyAlignment="1">
      <alignment vertical="top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center" vertical="center" textRotation="90"/>
    </xf>
    <xf numFmtId="0" fontId="3" fillId="24" borderId="0" xfId="0" applyFont="1" applyFill="1" applyAlignment="1">
      <alignment vertical="top" textRotation="90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 vertical="top"/>
    </xf>
    <xf numFmtId="2" fontId="28" fillId="0" borderId="0" xfId="0" applyNumberFormat="1" applyFont="1"/>
    <xf numFmtId="1" fontId="28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33" fillId="24" borderId="0" xfId="0" applyFont="1" applyFill="1" applyAlignment="1">
      <alignment horizontal="center" textRotation="90" wrapText="1"/>
    </xf>
    <xf numFmtId="0" fontId="33" fillId="0" borderId="0" xfId="0" applyFont="1" applyAlignment="1">
      <alignment horizontal="center" textRotation="90" wrapText="1"/>
    </xf>
    <xf numFmtId="2" fontId="1" fillId="29" borderId="0" xfId="0" applyNumberFormat="1" applyFont="1" applyFill="1"/>
    <xf numFmtId="2" fontId="28" fillId="29" borderId="0" xfId="0" applyNumberFormat="1" applyFont="1" applyFill="1"/>
    <xf numFmtId="0" fontId="50" fillId="0" borderId="0" xfId="37" applyFont="1" applyAlignment="1">
      <alignment vertical="top"/>
    </xf>
    <xf numFmtId="0" fontId="22" fillId="0" borderId="0" xfId="0" applyFont="1" applyAlignment="1">
      <alignment horizontal="center" vertical="top"/>
    </xf>
    <xf numFmtId="0" fontId="28" fillId="28" borderId="0" xfId="0" applyFont="1" applyFill="1"/>
    <xf numFmtId="0" fontId="59" fillId="0" borderId="0" xfId="0" applyFont="1" applyAlignment="1">
      <alignment horizontal="center"/>
    </xf>
    <xf numFmtId="0" fontId="30" fillId="0" borderId="0" xfId="0" applyFont="1"/>
    <xf numFmtId="0" fontId="59" fillId="0" borderId="0" xfId="0" applyFont="1"/>
    <xf numFmtId="0" fontId="60" fillId="0" borderId="0" xfId="0" applyFont="1"/>
    <xf numFmtId="0" fontId="25" fillId="30" borderId="27" xfId="0" applyFont="1" applyFill="1" applyBorder="1" applyAlignment="1">
      <alignment horizontal="center" vertical="center"/>
    </xf>
    <xf numFmtId="0" fontId="52" fillId="30" borderId="17" xfId="0" applyFont="1" applyFill="1" applyBorder="1" applyAlignment="1">
      <alignment horizontal="center" vertical="top"/>
    </xf>
    <xf numFmtId="0" fontId="52" fillId="30" borderId="17" xfId="0" applyFont="1" applyFill="1" applyBorder="1" applyAlignment="1">
      <alignment horizontal="center"/>
    </xf>
    <xf numFmtId="0" fontId="0" fillId="30" borderId="27" xfId="0" applyFill="1" applyBorder="1" applyAlignment="1">
      <alignment horizontal="center" vertical="top"/>
    </xf>
    <xf numFmtId="0" fontId="25" fillId="30" borderId="17" xfId="0" applyFont="1" applyFill="1" applyBorder="1" applyAlignment="1">
      <alignment horizontal="center" vertical="center"/>
    </xf>
    <xf numFmtId="0" fontId="61" fillId="0" borderId="0" xfId="0" applyFont="1"/>
    <xf numFmtId="0" fontId="34" fillId="0" borderId="16" xfId="0" applyFont="1" applyBorder="1" applyAlignment="1" applyProtection="1">
      <alignment horizontal="center" vertical="center"/>
      <protection locked="0" hidden="1"/>
    </xf>
    <xf numFmtId="1" fontId="28" fillId="0" borderId="0" xfId="0" applyNumberFormat="1" applyFont="1"/>
    <xf numFmtId="1" fontId="28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 vertical="center"/>
    </xf>
    <xf numFmtId="2" fontId="28" fillId="29" borderId="10" xfId="0" applyNumberFormat="1" applyFont="1" applyFill="1" applyBorder="1"/>
    <xf numFmtId="2" fontId="28" fillId="29" borderId="10" xfId="0" applyNumberFormat="1" applyFont="1" applyFill="1" applyBorder="1" applyAlignment="1">
      <alignment horizontal="center"/>
    </xf>
    <xf numFmtId="1" fontId="28" fillId="29" borderId="10" xfId="0" applyNumberFormat="1" applyFont="1" applyFill="1" applyBorder="1" applyAlignment="1">
      <alignment horizontal="center"/>
    </xf>
    <xf numFmtId="1" fontId="28" fillId="29" borderId="10" xfId="0" applyNumberFormat="1" applyFont="1" applyFill="1" applyBorder="1"/>
    <xf numFmtId="0" fontId="33" fillId="29" borderId="23" xfId="0" applyFont="1" applyFill="1" applyBorder="1" applyAlignment="1" applyProtection="1">
      <alignment horizontal="center" vertical="center" textRotation="90"/>
      <protection hidden="1"/>
    </xf>
    <xf numFmtId="0" fontId="45" fillId="24" borderId="0" xfId="0" applyFont="1" applyFill="1" applyAlignment="1">
      <alignment vertical="top"/>
    </xf>
    <xf numFmtId="0" fontId="45" fillId="0" borderId="0" xfId="0" applyFont="1" applyAlignment="1">
      <alignment vertical="top"/>
    </xf>
    <xf numFmtId="3" fontId="76" fillId="29" borderId="22" xfId="0" applyNumberFormat="1" applyFont="1" applyFill="1" applyBorder="1" applyAlignment="1" applyProtection="1">
      <alignment horizontal="center" vertical="center" textRotation="90"/>
      <protection hidden="1"/>
    </xf>
    <xf numFmtId="0" fontId="76" fillId="29" borderId="21" xfId="0" applyFont="1" applyFill="1" applyBorder="1" applyAlignment="1">
      <alignment horizontal="center" vertical="center" textRotation="90"/>
    </xf>
    <xf numFmtId="3" fontId="77" fillId="0" borderId="10" xfId="0" applyNumberFormat="1" applyFont="1" applyBorder="1" applyAlignment="1" applyProtection="1">
      <alignment horizontal="center" vertical="center"/>
      <protection hidden="1"/>
    </xf>
    <xf numFmtId="0" fontId="45" fillId="24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2" fontId="74" fillId="29" borderId="0" xfId="0" applyNumberFormat="1" applyFont="1" applyFill="1" applyAlignment="1">
      <alignment horizontal="left"/>
    </xf>
    <xf numFmtId="0" fontId="56" fillId="0" borderId="0" xfId="0" applyFont="1" applyAlignment="1">
      <alignment horizontal="left" vertical="center"/>
    </xf>
    <xf numFmtId="1" fontId="28" fillId="25" borderId="10" xfId="0" applyNumberFormat="1" applyFont="1" applyFill="1" applyBorder="1"/>
    <xf numFmtId="0" fontId="103" fillId="29" borderId="38" xfId="0" applyFont="1" applyFill="1" applyBorder="1" applyAlignment="1" applyProtection="1">
      <alignment horizontal="center" textRotation="90" wrapText="1"/>
      <protection locked="0"/>
    </xf>
    <xf numFmtId="166" fontId="83" fillId="0" borderId="10" xfId="0" applyNumberFormat="1" applyFont="1" applyBorder="1" applyAlignment="1" applyProtection="1">
      <alignment horizontal="center" vertical="center"/>
      <protection locked="0" hidden="1"/>
    </xf>
    <xf numFmtId="3" fontId="81" fillId="29" borderId="22" xfId="0" applyNumberFormat="1" applyFont="1" applyFill="1" applyBorder="1" applyAlignment="1" applyProtection="1">
      <alignment horizontal="center" vertical="center" textRotation="90"/>
      <protection hidden="1"/>
    </xf>
    <xf numFmtId="3" fontId="83" fillId="0" borderId="10" xfId="0" applyNumberFormat="1" applyFont="1" applyBorder="1" applyAlignment="1" applyProtection="1">
      <alignment horizontal="center" vertical="center"/>
      <protection hidden="1"/>
    </xf>
    <xf numFmtId="0" fontId="100" fillId="29" borderId="37" xfId="0" applyFont="1" applyFill="1" applyBorder="1" applyAlignment="1">
      <alignment horizontal="center" vertical="center" wrapText="1"/>
    </xf>
    <xf numFmtId="0" fontId="100" fillId="29" borderId="38" xfId="0" applyFont="1" applyFill="1" applyBorder="1" applyAlignment="1">
      <alignment horizontal="center" textRotation="90" wrapText="1"/>
    </xf>
    <xf numFmtId="0" fontId="100" fillId="29" borderId="38" xfId="0" applyFont="1" applyFill="1" applyBorder="1" applyAlignment="1" applyProtection="1">
      <alignment horizontal="center" textRotation="90" wrapText="1"/>
      <protection locked="0"/>
    </xf>
    <xf numFmtId="0" fontId="100" fillId="29" borderId="39" xfId="0" applyFont="1" applyFill="1" applyBorder="1" applyAlignment="1" applyProtection="1">
      <alignment horizontal="center" vertical="center" wrapText="1"/>
      <protection locked="0"/>
    </xf>
    <xf numFmtId="3" fontId="80" fillId="29" borderId="22" xfId="0" applyNumberFormat="1" applyFont="1" applyFill="1" applyBorder="1" applyAlignment="1" applyProtection="1">
      <alignment horizontal="center" vertical="center" textRotation="90"/>
      <protection hidden="1"/>
    </xf>
    <xf numFmtId="166" fontId="91" fillId="0" borderId="10" xfId="0" applyNumberFormat="1" applyFont="1" applyBorder="1" applyAlignment="1" applyProtection="1">
      <alignment horizontal="center" vertical="center"/>
      <protection locked="0" hidden="1"/>
    </xf>
    <xf numFmtId="166" fontId="91" fillId="0" borderId="10" xfId="0" applyNumberFormat="1" applyFont="1" applyBorder="1" applyAlignment="1" applyProtection="1">
      <alignment vertical="center"/>
      <protection locked="0"/>
    </xf>
    <xf numFmtId="0" fontId="105" fillId="0" borderId="0" xfId="0" applyFont="1" applyAlignment="1">
      <alignment horizontal="right" vertical="center"/>
    </xf>
    <xf numFmtId="0" fontId="101" fillId="29" borderId="10" xfId="0" applyFont="1" applyFill="1" applyBorder="1" applyAlignment="1">
      <alignment horizontal="right" vertical="center" indent="1"/>
    </xf>
    <xf numFmtId="49" fontId="105" fillId="27" borderId="16" xfId="0" applyNumberFormat="1" applyFont="1" applyFill="1" applyBorder="1" applyAlignment="1" applyProtection="1">
      <alignment horizontal="left" vertical="center" indent="1"/>
      <protection locked="0"/>
    </xf>
    <xf numFmtId="0" fontId="105" fillId="29" borderId="10" xfId="0" applyFont="1" applyFill="1" applyBorder="1" applyAlignment="1">
      <alignment horizontal="right" vertical="center" indent="1"/>
    </xf>
    <xf numFmtId="1" fontId="105" fillId="27" borderId="16" xfId="0" applyNumberFormat="1" applyFont="1" applyFill="1" applyBorder="1" applyAlignment="1" applyProtection="1">
      <alignment horizontal="left" vertical="center" indent="1"/>
      <protection locked="0"/>
    </xf>
    <xf numFmtId="0" fontId="105" fillId="27" borderId="16" xfId="0" applyFont="1" applyFill="1" applyBorder="1" applyAlignment="1" applyProtection="1">
      <alignment horizontal="left" vertical="center" indent="1"/>
      <protection locked="0"/>
    </xf>
    <xf numFmtId="9" fontId="105" fillId="27" borderId="16" xfId="44" applyFont="1" applyFill="1" applyBorder="1" applyAlignment="1" applyProtection="1">
      <alignment horizontal="left" vertical="center" indent="1"/>
      <protection locked="0"/>
    </xf>
    <xf numFmtId="0" fontId="101" fillId="29" borderId="37" xfId="0" applyFont="1" applyFill="1" applyBorder="1" applyAlignment="1">
      <alignment horizontal="right" vertical="center" indent="1"/>
    </xf>
    <xf numFmtId="0" fontId="101" fillId="29" borderId="17" xfId="0" applyFont="1" applyFill="1" applyBorder="1" applyAlignment="1">
      <alignment horizontal="right" vertical="center" indent="1"/>
    </xf>
    <xf numFmtId="0" fontId="85" fillId="29" borderId="17" xfId="0" applyFont="1" applyFill="1" applyBorder="1" applyAlignment="1">
      <alignment horizontal="right" vertical="center" indent="1"/>
    </xf>
    <xf numFmtId="0" fontId="107" fillId="0" borderId="0" xfId="0" applyFont="1" applyAlignment="1">
      <alignment horizontal="center" vertical="top"/>
    </xf>
    <xf numFmtId="0" fontId="104" fillId="0" borderId="0" xfId="0" applyFont="1" applyAlignment="1">
      <alignment vertical="center"/>
    </xf>
    <xf numFmtId="2" fontId="28" fillId="25" borderId="0" xfId="0" applyNumberFormat="1" applyFont="1" applyFill="1" applyAlignment="1">
      <alignment horizontal="center" vertical="center"/>
    </xf>
    <xf numFmtId="1" fontId="70" fillId="25" borderId="10" xfId="0" applyNumberFormat="1" applyFont="1" applyFill="1" applyBorder="1"/>
    <xf numFmtId="1" fontId="54" fillId="26" borderId="10" xfId="0" applyNumberFormat="1" applyFont="1" applyFill="1" applyBorder="1" applyAlignment="1">
      <alignment horizontal="center"/>
    </xf>
    <xf numFmtId="1" fontId="109" fillId="26" borderId="10" xfId="0" applyNumberFormat="1" applyFont="1" applyFill="1" applyBorder="1" applyAlignment="1">
      <alignment horizontal="center"/>
    </xf>
    <xf numFmtId="166" fontId="91" fillId="0" borderId="0" xfId="0" applyNumberFormat="1" applyFont="1" applyAlignment="1" applyProtection="1">
      <alignment vertical="center"/>
      <protection locked="0" hidden="1"/>
    </xf>
    <xf numFmtId="0" fontId="105" fillId="27" borderId="10" xfId="0" applyFont="1" applyFill="1" applyBorder="1" applyAlignment="1" applyProtection="1">
      <alignment horizontal="left" vertical="center" indent="1"/>
      <protection locked="0"/>
    </xf>
    <xf numFmtId="0" fontId="102" fillId="0" borderId="0" xfId="0" applyFont="1" applyAlignment="1">
      <alignment vertical="top"/>
    </xf>
    <xf numFmtId="14" fontId="102" fillId="0" borderId="0" xfId="0" applyNumberFormat="1" applyFont="1" applyAlignment="1">
      <alignment vertical="top"/>
    </xf>
    <xf numFmtId="0" fontId="111" fillId="29" borderId="17" xfId="0" applyFont="1" applyFill="1" applyBorder="1" applyAlignment="1">
      <alignment horizontal="right" vertical="center" indent="1"/>
    </xf>
    <xf numFmtId="0" fontId="96" fillId="0" borderId="0" xfId="0" applyFont="1" applyAlignment="1">
      <alignment horizontal="center" vertical="top"/>
    </xf>
    <xf numFmtId="168" fontId="0" fillId="0" borderId="0" xfId="0" applyNumberFormat="1" applyAlignment="1">
      <alignment vertical="center"/>
    </xf>
    <xf numFmtId="0" fontId="34" fillId="0" borderId="0" xfId="0" applyFont="1" applyAlignment="1">
      <alignment vertical="center"/>
    </xf>
    <xf numFmtId="0" fontId="29" fillId="0" borderId="10" xfId="0" applyFont="1" applyBorder="1" applyAlignment="1" applyProtection="1">
      <alignment vertical="center"/>
      <protection locked="0"/>
    </xf>
    <xf numFmtId="0" fontId="28" fillId="0" borderId="10" xfId="0" applyFont="1" applyBorder="1"/>
    <xf numFmtId="0" fontId="28" fillId="0" borderId="12" xfId="0" applyFont="1" applyBorder="1" applyAlignment="1">
      <alignment horizontal="center"/>
    </xf>
    <xf numFmtId="167" fontId="105" fillId="27" borderId="10" xfId="0" applyNumberFormat="1" applyFont="1" applyFill="1" applyBorder="1" applyAlignment="1" applyProtection="1">
      <alignment horizontal="left" vertical="center" indent="1"/>
      <protection locked="0"/>
    </xf>
    <xf numFmtId="167" fontId="105" fillId="27" borderId="16" xfId="45" applyNumberFormat="1" applyFont="1" applyFill="1" applyBorder="1" applyAlignment="1" applyProtection="1">
      <alignment horizontal="left" vertical="center" indent="1"/>
      <protection locked="0"/>
    </xf>
    <xf numFmtId="0" fontId="43" fillId="0" borderId="0" xfId="0" applyFont="1" applyAlignment="1">
      <alignment horizontal="right" indent="1"/>
    </xf>
    <xf numFmtId="0" fontId="105" fillId="27" borderId="35" xfId="0" applyFont="1" applyFill="1" applyBorder="1" applyAlignment="1" applyProtection="1">
      <alignment horizontal="left" vertical="center" indent="1"/>
      <protection locked="0"/>
    </xf>
    <xf numFmtId="0" fontId="101" fillId="29" borderId="35" xfId="0" quotePrefix="1" applyFont="1" applyFill="1" applyBorder="1" applyAlignment="1">
      <alignment horizontal="right" vertical="center" indent="1"/>
    </xf>
    <xf numFmtId="0" fontId="105" fillId="27" borderId="40" xfId="0" applyFont="1" applyFill="1" applyBorder="1" applyAlignment="1" applyProtection="1">
      <alignment horizontal="left" vertical="center" indent="1"/>
      <protection locked="0"/>
    </xf>
    <xf numFmtId="165" fontId="85" fillId="0" borderId="17" xfId="0" applyNumberFormat="1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1" fillId="29" borderId="18" xfId="0" applyFont="1" applyFill="1" applyBorder="1" applyAlignment="1">
      <alignment horizontal="right" vertical="center" indent="1"/>
    </xf>
    <xf numFmtId="3" fontId="77" fillId="0" borderId="10" xfId="45" applyNumberFormat="1" applyFont="1" applyBorder="1" applyAlignment="1" applyProtection="1">
      <alignment horizontal="center" vertical="center"/>
      <protection hidden="1"/>
    </xf>
    <xf numFmtId="17" fontId="116" fillId="0" borderId="17" xfId="0" applyNumberFormat="1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 hidden="1"/>
    </xf>
    <xf numFmtId="0" fontId="28" fillId="0" borderId="10" xfId="0" applyFont="1" applyBorder="1" applyAlignment="1" applyProtection="1">
      <alignment vertical="center"/>
      <protection locked="0"/>
    </xf>
    <xf numFmtId="0" fontId="99" fillId="0" borderId="10" xfId="37" applyFont="1" applyBorder="1" applyAlignment="1">
      <alignment horizontal="center" vertical="center"/>
    </xf>
    <xf numFmtId="0" fontId="85" fillId="0" borderId="10" xfId="37" applyFont="1" applyBorder="1" applyAlignment="1">
      <alignment horizontal="right" vertical="center"/>
    </xf>
    <xf numFmtId="168" fontId="112" fillId="0" borderId="0" xfId="0" applyNumberFormat="1" applyFont="1" applyAlignment="1">
      <alignment vertical="center"/>
    </xf>
    <xf numFmtId="0" fontId="26" fillId="33" borderId="0" xfId="37" applyFont="1" applyFill="1" applyAlignment="1">
      <alignment horizontal="right" vertical="center"/>
    </xf>
    <xf numFmtId="0" fontId="1" fillId="33" borderId="0" xfId="37" applyFont="1" applyFill="1" applyAlignment="1">
      <alignment horizontal="right" vertical="center"/>
    </xf>
    <xf numFmtId="2" fontId="28" fillId="33" borderId="0" xfId="37" applyNumberFormat="1" applyFont="1" applyFill="1" applyAlignment="1">
      <alignment horizontal="right" vertical="center"/>
    </xf>
    <xf numFmtId="0" fontId="24" fillId="33" borderId="0" xfId="37" applyFont="1" applyFill="1"/>
    <xf numFmtId="0" fontId="23" fillId="33" borderId="0" xfId="37" applyFont="1" applyFill="1" applyAlignment="1">
      <alignment horizontal="right"/>
    </xf>
    <xf numFmtId="0" fontId="24" fillId="33" borderId="0" xfId="37" applyFont="1" applyFill="1" applyAlignment="1">
      <alignment horizontal="right"/>
    </xf>
    <xf numFmtId="0" fontId="108" fillId="33" borderId="0" xfId="0" applyFont="1" applyFill="1" applyAlignment="1">
      <alignment horizontal="center" vertical="top"/>
    </xf>
    <xf numFmtId="0" fontId="121" fillId="33" borderId="0" xfId="0" applyFont="1" applyFill="1" applyAlignment="1">
      <alignment horizontal="center" vertical="top"/>
    </xf>
    <xf numFmtId="2" fontId="1" fillId="29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43" fillId="29" borderId="0" xfId="0" applyNumberFormat="1" applyFont="1" applyFill="1"/>
    <xf numFmtId="2" fontId="43" fillId="0" borderId="0" xfId="0" applyNumberFormat="1" applyFont="1"/>
    <xf numFmtId="0" fontId="92" fillId="0" borderId="10" xfId="37" applyFont="1" applyBorder="1" applyAlignment="1">
      <alignment horizontal="center" vertical="center"/>
    </xf>
    <xf numFmtId="0" fontId="33" fillId="33" borderId="0" xfId="37" applyFont="1" applyFill="1" applyAlignment="1">
      <alignment horizontal="right" vertical="center"/>
    </xf>
    <xf numFmtId="0" fontId="33" fillId="33" borderId="0" xfId="37" applyFont="1" applyFill="1"/>
    <xf numFmtId="0" fontId="33" fillId="0" borderId="0" xfId="37" applyFont="1"/>
    <xf numFmtId="0" fontId="129" fillId="35" borderId="10" xfId="0" applyFont="1" applyFill="1" applyBorder="1" applyAlignment="1">
      <alignment horizontal="center" vertical="center"/>
    </xf>
    <xf numFmtId="2" fontId="44" fillId="35" borderId="10" xfId="0" applyNumberFormat="1" applyFont="1" applyFill="1" applyBorder="1" applyAlignment="1">
      <alignment horizontal="left"/>
    </xf>
    <xf numFmtId="2" fontId="44" fillId="35" borderId="10" xfId="0" applyNumberFormat="1" applyFont="1" applyFill="1" applyBorder="1" applyAlignment="1">
      <alignment horizontal="left" vertical="center"/>
    </xf>
    <xf numFmtId="2" fontId="27" fillId="33" borderId="10" xfId="0" applyNumberFormat="1" applyFont="1" applyFill="1" applyBorder="1" applyAlignment="1" applyProtection="1">
      <alignment horizontal="center" vertical="center"/>
      <protection locked="0" hidden="1"/>
    </xf>
    <xf numFmtId="2" fontId="27" fillId="33" borderId="10" xfId="0" applyNumberFormat="1" applyFont="1" applyFill="1" applyBorder="1" applyAlignment="1" applyProtection="1">
      <alignment horizontal="center"/>
      <protection locked="0" hidden="1"/>
    </xf>
    <xf numFmtId="2" fontId="27" fillId="28" borderId="10" xfId="0" applyNumberFormat="1" applyFont="1" applyFill="1" applyBorder="1" applyAlignment="1">
      <alignment horizontal="center"/>
    </xf>
    <xf numFmtId="0" fontId="43" fillId="30" borderId="0" xfId="0" applyFont="1" applyFill="1" applyAlignment="1">
      <alignment horizontal="left" wrapText="1" indent="1"/>
    </xf>
    <xf numFmtId="0" fontId="43" fillId="30" borderId="28" xfId="0" applyFont="1" applyFill="1" applyBorder="1" applyAlignment="1">
      <alignment horizontal="left" wrapText="1" indent="1"/>
    </xf>
    <xf numFmtId="0" fontId="66" fillId="31" borderId="30" xfId="0" applyFont="1" applyFill="1" applyBorder="1" applyAlignment="1">
      <alignment horizontal="left" vertical="center" indent="3"/>
    </xf>
    <xf numFmtId="0" fontId="66" fillId="31" borderId="13" xfId="0" applyFont="1" applyFill="1" applyBorder="1" applyAlignment="1">
      <alignment horizontal="left" vertical="center" indent="3"/>
    </xf>
    <xf numFmtId="0" fontId="66" fillId="31" borderId="20" xfId="0" applyFont="1" applyFill="1" applyBorder="1" applyAlignment="1">
      <alignment horizontal="left" vertical="center" indent="3"/>
    </xf>
    <xf numFmtId="0" fontId="43" fillId="30" borderId="12" xfId="0" applyFont="1" applyFill="1" applyBorder="1" applyAlignment="1">
      <alignment horizontal="left" vertical="center" indent="1"/>
    </xf>
    <xf numFmtId="0" fontId="43" fillId="30" borderId="13" xfId="0" applyFont="1" applyFill="1" applyBorder="1" applyAlignment="1">
      <alignment horizontal="left" vertical="center" indent="1"/>
    </xf>
    <xf numFmtId="0" fontId="43" fillId="30" borderId="20" xfId="0" applyFont="1" applyFill="1" applyBorder="1" applyAlignment="1">
      <alignment horizontal="left" vertical="center" indent="1"/>
    </xf>
    <xf numFmtId="0" fontId="43" fillId="30" borderId="0" xfId="0" applyFont="1" applyFill="1" applyAlignment="1">
      <alignment horizontal="left" indent="1"/>
    </xf>
    <xf numFmtId="0" fontId="43" fillId="30" borderId="28" xfId="0" applyFont="1" applyFill="1" applyBorder="1" applyAlignment="1">
      <alignment horizontal="left" indent="1"/>
    </xf>
    <xf numFmtId="0" fontId="28" fillId="30" borderId="10" xfId="0" applyFont="1" applyFill="1" applyBorder="1" applyAlignment="1">
      <alignment horizontal="left" wrapText="1" indent="1"/>
    </xf>
    <xf numFmtId="0" fontId="28" fillId="30" borderId="16" xfId="0" applyFont="1" applyFill="1" applyBorder="1" applyAlignment="1">
      <alignment horizontal="left" wrapText="1" indent="1"/>
    </xf>
    <xf numFmtId="2" fontId="47" fillId="28" borderId="31" xfId="0" applyNumberFormat="1" applyFont="1" applyFill="1" applyBorder="1" applyAlignment="1">
      <alignment horizontal="center" vertical="center" wrapText="1"/>
    </xf>
    <xf numFmtId="2" fontId="47" fillId="28" borderId="32" xfId="0" applyNumberFormat="1" applyFont="1" applyFill="1" applyBorder="1" applyAlignment="1">
      <alignment horizontal="center" vertical="center" wrapText="1"/>
    </xf>
    <xf numFmtId="2" fontId="47" fillId="28" borderId="33" xfId="0" applyNumberFormat="1" applyFont="1" applyFill="1" applyBorder="1" applyAlignment="1">
      <alignment horizontal="center" vertical="center" wrapText="1"/>
    </xf>
    <xf numFmtId="0" fontId="65" fillId="25" borderId="24" xfId="0" applyFont="1" applyFill="1" applyBorder="1" applyAlignment="1">
      <alignment horizontal="center"/>
    </xf>
    <xf numFmtId="0" fontId="65" fillId="25" borderId="25" xfId="0" applyFont="1" applyFill="1" applyBorder="1" applyAlignment="1">
      <alignment horizontal="center"/>
    </xf>
    <xf numFmtId="0" fontId="65" fillId="25" borderId="26" xfId="0" applyFont="1" applyFill="1" applyBorder="1" applyAlignment="1">
      <alignment horizontal="center"/>
    </xf>
    <xf numFmtId="0" fontId="58" fillId="32" borderId="17" xfId="0" applyFont="1" applyFill="1" applyBorder="1" applyAlignment="1">
      <alignment horizontal="center" vertical="center"/>
    </xf>
    <xf numFmtId="0" fontId="58" fillId="32" borderId="10" xfId="0" applyFont="1" applyFill="1" applyBorder="1" applyAlignment="1">
      <alignment horizontal="center" vertical="center"/>
    </xf>
    <xf numFmtId="0" fontId="58" fillId="32" borderId="16" xfId="0" applyFont="1" applyFill="1" applyBorder="1" applyAlignment="1">
      <alignment horizontal="center" vertical="center"/>
    </xf>
    <xf numFmtId="0" fontId="49" fillId="30" borderId="27" xfId="0" applyFont="1" applyFill="1" applyBorder="1" applyAlignment="1">
      <alignment horizontal="center" vertical="center"/>
    </xf>
    <xf numFmtId="0" fontId="49" fillId="30" borderId="0" xfId="0" applyFont="1" applyFill="1" applyAlignment="1">
      <alignment horizontal="center" vertical="center"/>
    </xf>
    <xf numFmtId="0" fontId="49" fillId="30" borderId="28" xfId="0" applyFont="1" applyFill="1" applyBorder="1" applyAlignment="1">
      <alignment horizontal="center" vertical="center"/>
    </xf>
    <xf numFmtId="0" fontId="66" fillId="31" borderId="17" xfId="0" applyFont="1" applyFill="1" applyBorder="1" applyAlignment="1">
      <alignment horizontal="left" indent="3"/>
    </xf>
    <xf numFmtId="0" fontId="66" fillId="31" borderId="10" xfId="0" applyFont="1" applyFill="1" applyBorder="1" applyAlignment="1">
      <alignment horizontal="left" indent="3"/>
    </xf>
    <xf numFmtId="0" fontId="66" fillId="31" borderId="16" xfId="0" applyFont="1" applyFill="1" applyBorder="1" applyAlignment="1">
      <alignment horizontal="left" indent="3"/>
    </xf>
    <xf numFmtId="0" fontId="67" fillId="31" borderId="30" xfId="0" applyFont="1" applyFill="1" applyBorder="1" applyAlignment="1">
      <alignment horizontal="left" indent="3"/>
    </xf>
    <xf numFmtId="0" fontId="67" fillId="31" borderId="13" xfId="0" applyFont="1" applyFill="1" applyBorder="1" applyAlignment="1">
      <alignment horizontal="left" indent="3"/>
    </xf>
    <xf numFmtId="0" fontId="67" fillId="31" borderId="20" xfId="0" applyFont="1" applyFill="1" applyBorder="1" applyAlignment="1">
      <alignment horizontal="left" indent="3"/>
    </xf>
    <xf numFmtId="0" fontId="67" fillId="31" borderId="30" xfId="0" applyFont="1" applyFill="1" applyBorder="1" applyAlignment="1">
      <alignment horizontal="left" vertical="top" indent="4"/>
    </xf>
    <xf numFmtId="0" fontId="67" fillId="31" borderId="13" xfId="0" applyFont="1" applyFill="1" applyBorder="1" applyAlignment="1">
      <alignment horizontal="left" vertical="top" indent="4"/>
    </xf>
    <xf numFmtId="0" fontId="67" fillId="31" borderId="20" xfId="0" applyFont="1" applyFill="1" applyBorder="1" applyAlignment="1">
      <alignment horizontal="left" vertical="top" indent="4"/>
    </xf>
    <xf numFmtId="0" fontId="28" fillId="30" borderId="12" xfId="0" applyFont="1" applyFill="1" applyBorder="1" applyAlignment="1">
      <alignment horizontal="left" wrapText="1" indent="1"/>
    </xf>
    <xf numFmtId="0" fontId="28" fillId="30" borderId="13" xfId="0" applyFont="1" applyFill="1" applyBorder="1" applyAlignment="1">
      <alignment horizontal="left" wrapText="1" indent="1"/>
    </xf>
    <xf numFmtId="0" fontId="28" fillId="30" borderId="20" xfId="0" applyFont="1" applyFill="1" applyBorder="1" applyAlignment="1">
      <alignment horizontal="left" wrapText="1" indent="1"/>
    </xf>
    <xf numFmtId="0" fontId="68" fillId="30" borderId="13" xfId="0" applyFont="1" applyFill="1" applyBorder="1" applyAlignment="1">
      <alignment horizontal="left" vertical="top" wrapText="1" indent="1"/>
    </xf>
    <xf numFmtId="0" fontId="43" fillId="30" borderId="13" xfId="0" applyFont="1" applyFill="1" applyBorder="1" applyAlignment="1">
      <alignment horizontal="left" vertical="top" wrapText="1" indent="1"/>
    </xf>
    <xf numFmtId="0" fontId="43" fillId="30" borderId="20" xfId="0" applyFont="1" applyFill="1" applyBorder="1" applyAlignment="1">
      <alignment horizontal="left" vertical="top" wrapText="1" indent="1"/>
    </xf>
    <xf numFmtId="0" fontId="43" fillId="30" borderId="10" xfId="0" applyFont="1" applyFill="1" applyBorder="1" applyAlignment="1">
      <alignment horizontal="left" indent="1"/>
    </xf>
    <xf numFmtId="0" fontId="43" fillId="30" borderId="16" xfId="0" applyFont="1" applyFill="1" applyBorder="1" applyAlignment="1">
      <alignment horizontal="left" indent="1"/>
    </xf>
    <xf numFmtId="0" fontId="43" fillId="30" borderId="12" xfId="0" applyFont="1" applyFill="1" applyBorder="1" applyAlignment="1">
      <alignment horizontal="left" indent="1"/>
    </xf>
    <xf numFmtId="0" fontId="43" fillId="30" borderId="13" xfId="0" applyFont="1" applyFill="1" applyBorder="1" applyAlignment="1">
      <alignment horizontal="left" indent="1"/>
    </xf>
    <xf numFmtId="0" fontId="43" fillId="30" borderId="20" xfId="0" applyFont="1" applyFill="1" applyBorder="1" applyAlignment="1">
      <alignment horizontal="left" indent="1"/>
    </xf>
    <xf numFmtId="0" fontId="48" fillId="25" borderId="30" xfId="0" applyFont="1" applyFill="1" applyBorder="1" applyAlignment="1">
      <alignment horizontal="left" vertical="center" wrapText="1" indent="3"/>
    </xf>
    <xf numFmtId="0" fontId="48" fillId="25" borderId="13" xfId="0" applyFont="1" applyFill="1" applyBorder="1" applyAlignment="1">
      <alignment horizontal="left" vertical="center" wrapText="1" indent="3"/>
    </xf>
    <xf numFmtId="0" fontId="48" fillId="25" borderId="20" xfId="0" applyFont="1" applyFill="1" applyBorder="1" applyAlignment="1">
      <alignment horizontal="left" vertical="center" wrapText="1" indent="3"/>
    </xf>
    <xf numFmtId="0" fontId="43" fillId="30" borderId="12" xfId="0" applyFont="1" applyFill="1" applyBorder="1" applyAlignment="1">
      <alignment horizontal="left" wrapText="1" indent="1"/>
    </xf>
    <xf numFmtId="0" fontId="43" fillId="30" borderId="13" xfId="0" applyFont="1" applyFill="1" applyBorder="1" applyAlignment="1">
      <alignment horizontal="left" wrapText="1" indent="1"/>
    </xf>
    <xf numFmtId="0" fontId="43" fillId="30" borderId="20" xfId="0" applyFont="1" applyFill="1" applyBorder="1" applyAlignment="1">
      <alignment horizontal="left" wrapText="1" indent="1"/>
    </xf>
    <xf numFmtId="0" fontId="43" fillId="30" borderId="15" xfId="0" applyFont="1" applyFill="1" applyBorder="1" applyAlignment="1">
      <alignment horizontal="left" vertical="center" wrapText="1" indent="1"/>
    </xf>
    <xf numFmtId="0" fontId="43" fillId="30" borderId="15" xfId="0" applyFont="1" applyFill="1" applyBorder="1" applyAlignment="1">
      <alignment horizontal="left" vertical="center" indent="1"/>
    </xf>
    <xf numFmtId="0" fontId="43" fillId="30" borderId="34" xfId="0" applyFont="1" applyFill="1" applyBorder="1" applyAlignment="1">
      <alignment horizontal="left" vertical="center" indent="1"/>
    </xf>
    <xf numFmtId="0" fontId="43" fillId="30" borderId="11" xfId="0" applyFont="1" applyFill="1" applyBorder="1" applyAlignment="1">
      <alignment horizontal="left" vertical="center" indent="1"/>
    </xf>
    <xf numFmtId="0" fontId="43" fillId="30" borderId="29" xfId="0" applyFont="1" applyFill="1" applyBorder="1" applyAlignment="1">
      <alignment horizontal="left" vertical="center" indent="1"/>
    </xf>
    <xf numFmtId="0" fontId="52" fillId="30" borderId="18" xfId="0" applyFont="1" applyFill="1" applyBorder="1" applyAlignment="1">
      <alignment horizontal="center" vertical="top"/>
    </xf>
    <xf numFmtId="0" fontId="52" fillId="30" borderId="19" xfId="0" applyFont="1" applyFill="1" applyBorder="1" applyAlignment="1">
      <alignment horizontal="center" vertical="top"/>
    </xf>
    <xf numFmtId="0" fontId="39" fillId="29" borderId="21" xfId="0" applyFont="1" applyFill="1" applyBorder="1" applyAlignment="1">
      <alignment horizontal="center" vertical="center" wrapText="1"/>
    </xf>
    <xf numFmtId="0" fontId="39" fillId="29" borderId="22" xfId="0" applyFont="1" applyFill="1" applyBorder="1" applyAlignment="1">
      <alignment horizontal="center" vertical="center" wrapText="1"/>
    </xf>
    <xf numFmtId="0" fontId="39" fillId="29" borderId="23" xfId="0" applyFont="1" applyFill="1" applyBorder="1" applyAlignment="1">
      <alignment horizontal="center" vertical="center" wrapText="1"/>
    </xf>
    <xf numFmtId="0" fontId="43" fillId="28" borderId="0" xfId="0" applyFont="1" applyFill="1" applyAlignment="1">
      <alignment horizontal="center"/>
    </xf>
    <xf numFmtId="0" fontId="114" fillId="27" borderId="38" xfId="0" applyFont="1" applyFill="1" applyBorder="1" applyAlignment="1" applyProtection="1">
      <alignment horizontal="left" vertical="center" indent="1"/>
      <protection locked="0"/>
    </xf>
    <xf numFmtId="0" fontId="114" fillId="27" borderId="39" xfId="0" applyFont="1" applyFill="1" applyBorder="1" applyAlignment="1" applyProtection="1">
      <alignment horizontal="left" vertical="center" indent="1"/>
      <protection locked="0"/>
    </xf>
    <xf numFmtId="0" fontId="73" fillId="28" borderId="0" xfId="0" applyFont="1" applyFill="1" applyAlignment="1">
      <alignment horizontal="center" vertical="center"/>
    </xf>
    <xf numFmtId="0" fontId="69" fillId="28" borderId="0" xfId="0" applyFont="1" applyFill="1" applyAlignment="1">
      <alignment horizontal="center" vertical="center"/>
    </xf>
    <xf numFmtId="0" fontId="57" fillId="28" borderId="0" xfId="0" applyFont="1" applyFill="1" applyAlignment="1">
      <alignment horizontal="center" vertical="center"/>
    </xf>
    <xf numFmtId="0" fontId="105" fillId="0" borderId="0" xfId="0" applyFont="1" applyAlignment="1">
      <alignment horizontal="center" vertical="center"/>
    </xf>
    <xf numFmtId="1" fontId="103" fillId="0" borderId="0" xfId="0" applyNumberFormat="1" applyFont="1" applyAlignment="1">
      <alignment horizontal="left" vertical="center"/>
    </xf>
    <xf numFmtId="0" fontId="105" fillId="0" borderId="36" xfId="0" applyFont="1" applyBorder="1" applyAlignment="1">
      <alignment horizontal="right" vertical="center" indent="1"/>
    </xf>
    <xf numFmtId="1" fontId="103" fillId="0" borderId="36" xfId="0" applyNumberFormat="1" applyFont="1" applyBorder="1" applyAlignment="1">
      <alignment horizontal="left" vertical="center"/>
    </xf>
    <xf numFmtId="0" fontId="113" fillId="0" borderId="0" xfId="0" applyFont="1" applyAlignment="1">
      <alignment horizontal="center" vertical="top"/>
    </xf>
    <xf numFmtId="0" fontId="79" fillId="0" borderId="0" xfId="0" applyFont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105" fillId="0" borderId="0" xfId="0" applyFont="1" applyAlignment="1">
      <alignment horizontal="right" vertical="center" indent="1"/>
    </xf>
    <xf numFmtId="0" fontId="103" fillId="0" borderId="0" xfId="0" applyFont="1" applyAlignment="1">
      <alignment horizontal="left" vertical="center"/>
    </xf>
    <xf numFmtId="0" fontId="103" fillId="0" borderId="36" xfId="0" applyFont="1" applyBorder="1" applyAlignment="1">
      <alignment horizontal="left" vertical="center"/>
    </xf>
    <xf numFmtId="0" fontId="115" fillId="0" borderId="0" xfId="0" applyFont="1" applyAlignment="1">
      <alignment horizontal="left" vertical="center"/>
    </xf>
    <xf numFmtId="2" fontId="117" fillId="29" borderId="0" xfId="0" applyNumberFormat="1" applyFont="1" applyFill="1" applyAlignment="1">
      <alignment horizontal="center" vertical="center" wrapText="1"/>
    </xf>
    <xf numFmtId="2" fontId="128" fillId="34" borderId="12" xfId="0" applyNumberFormat="1" applyFont="1" applyFill="1" applyBorder="1" applyAlignment="1">
      <alignment horizontal="center" vertical="center" wrapText="1"/>
    </xf>
    <xf numFmtId="2" fontId="128" fillId="34" borderId="13" xfId="0" applyNumberFormat="1" applyFont="1" applyFill="1" applyBorder="1" applyAlignment="1">
      <alignment horizontal="center" vertical="center" wrapText="1"/>
    </xf>
    <xf numFmtId="2" fontId="128" fillId="34" borderId="14" xfId="0" applyNumberFormat="1" applyFont="1" applyFill="1" applyBorder="1" applyAlignment="1">
      <alignment horizontal="center" vertical="center" wrapText="1"/>
    </xf>
    <xf numFmtId="2" fontId="69" fillId="29" borderId="0" xfId="0" applyNumberFormat="1" applyFont="1" applyFill="1" applyAlignment="1">
      <alignment horizontal="center" vertical="center"/>
    </xf>
    <xf numFmtId="2" fontId="132" fillId="34" borderId="12" xfId="0" applyNumberFormat="1" applyFont="1" applyFill="1" applyBorder="1" applyAlignment="1" applyProtection="1">
      <alignment horizontal="center" vertical="center"/>
      <protection hidden="1"/>
    </xf>
    <xf numFmtId="2" fontId="132" fillId="34" borderId="13" xfId="0" applyNumberFormat="1" applyFont="1" applyFill="1" applyBorder="1" applyAlignment="1" applyProtection="1">
      <alignment horizontal="center" vertical="center"/>
      <protection hidden="1"/>
    </xf>
    <xf numFmtId="2" fontId="132" fillId="34" borderId="14" xfId="0" applyNumberFormat="1" applyFont="1" applyFill="1" applyBorder="1" applyAlignment="1" applyProtection="1">
      <alignment horizontal="center" vertical="center"/>
      <protection hidden="1"/>
    </xf>
    <xf numFmtId="9" fontId="85" fillId="0" borderId="10" xfId="37" applyNumberFormat="1" applyFont="1" applyBorder="1" applyAlignment="1">
      <alignment horizontal="center" vertical="center"/>
    </xf>
    <xf numFmtId="3" fontId="84" fillId="0" borderId="10" xfId="37" applyNumberFormat="1" applyFont="1" applyBorder="1" applyAlignment="1">
      <alignment horizontal="left" vertical="center"/>
    </xf>
    <xf numFmtId="0" fontId="85" fillId="0" borderId="10" xfId="37" applyFont="1" applyBorder="1" applyAlignment="1">
      <alignment horizontal="center" vertical="center"/>
    </xf>
    <xf numFmtId="0" fontId="119" fillId="0" borderId="10" xfId="37" applyFont="1" applyBorder="1" applyAlignment="1">
      <alignment horizontal="left" vertical="center"/>
    </xf>
    <xf numFmtId="0" fontId="88" fillId="0" borderId="10" xfId="37" applyFont="1" applyBorder="1" applyAlignment="1">
      <alignment horizontal="right" vertical="center" indent="1"/>
    </xf>
    <xf numFmtId="0" fontId="84" fillId="0" borderId="10" xfId="37" applyFont="1" applyBorder="1" applyAlignment="1">
      <alignment horizontal="left" vertical="center"/>
    </xf>
    <xf numFmtId="169" fontId="85" fillId="0" borderId="10" xfId="37" applyNumberFormat="1" applyFont="1" applyBorder="1" applyAlignment="1">
      <alignment horizontal="center" vertical="center"/>
    </xf>
    <xf numFmtId="0" fontId="97" fillId="0" borderId="10" xfId="37" applyFont="1" applyBorder="1" applyAlignment="1">
      <alignment horizontal="left" vertical="top" wrapText="1"/>
    </xf>
    <xf numFmtId="0" fontId="126" fillId="0" borderId="10" xfId="37" applyFont="1" applyBorder="1" applyAlignment="1">
      <alignment horizontal="center" vertical="center"/>
    </xf>
    <xf numFmtId="0" fontId="122" fillId="0" borderId="0" xfId="37" applyFont="1" applyAlignment="1">
      <alignment horizontal="center" vertical="center"/>
    </xf>
    <xf numFmtId="0" fontId="134" fillId="0" borderId="0" xfId="37" applyFont="1" applyAlignment="1">
      <alignment horizontal="center" vertical="center"/>
    </xf>
    <xf numFmtId="0" fontId="135" fillId="0" borderId="0" xfId="37" applyFont="1" applyAlignment="1">
      <alignment horizontal="center" vertical="center"/>
    </xf>
    <xf numFmtId="0" fontId="86" fillId="0" borderId="10" xfId="37" applyFont="1" applyBorder="1" applyAlignment="1">
      <alignment horizontal="center" vertical="center"/>
    </xf>
    <xf numFmtId="0" fontId="101" fillId="29" borderId="10" xfId="0" applyFont="1" applyFill="1" applyBorder="1" applyAlignment="1">
      <alignment horizontal="center" vertical="center" wrapText="1"/>
    </xf>
    <xf numFmtId="0" fontId="99" fillId="0" borderId="10" xfId="37" applyFont="1" applyBorder="1" applyAlignment="1">
      <alignment horizontal="left" vertical="center"/>
    </xf>
    <xf numFmtId="0" fontId="83" fillId="0" borderId="10" xfId="38" applyFont="1" applyBorder="1" applyAlignment="1">
      <alignment horizontal="left" vertical="center"/>
    </xf>
    <xf numFmtId="0" fontId="83" fillId="0" borderId="10" xfId="37" applyFont="1" applyBorder="1" applyAlignment="1">
      <alignment horizontal="left" vertical="center"/>
    </xf>
    <xf numFmtId="0" fontId="54" fillId="0" borderId="10" xfId="37" applyFont="1" applyBorder="1" applyAlignment="1">
      <alignment horizontal="center" vertical="center"/>
    </xf>
    <xf numFmtId="0" fontId="88" fillId="0" borderId="10" xfId="37" quotePrefix="1" applyFont="1" applyBorder="1" applyAlignment="1">
      <alignment horizontal="right" vertical="center" indent="1"/>
    </xf>
    <xf numFmtId="0" fontId="123" fillId="0" borderId="10" xfId="37" applyFont="1" applyBorder="1" applyAlignment="1">
      <alignment horizontal="left" vertical="center"/>
    </xf>
    <xf numFmtId="0" fontId="24" fillId="0" borderId="10" xfId="37" applyFont="1" applyBorder="1" applyAlignment="1">
      <alignment horizontal="center" vertical="center"/>
    </xf>
    <xf numFmtId="168" fontId="85" fillId="0" borderId="10" xfId="46" applyNumberFormat="1" applyFont="1" applyBorder="1" applyAlignment="1">
      <alignment horizontal="left" vertical="center"/>
    </xf>
    <xf numFmtId="0" fontId="123" fillId="0" borderId="10" xfId="37" applyFont="1" applyBorder="1" applyAlignment="1">
      <alignment horizontal="right" vertical="center"/>
    </xf>
    <xf numFmtId="168" fontId="77" fillId="0" borderId="10" xfId="46" applyNumberFormat="1" applyFont="1" applyBorder="1" applyAlignment="1">
      <alignment horizontal="left" vertical="center"/>
    </xf>
    <xf numFmtId="168" fontId="77" fillId="0" borderId="10" xfId="37" applyNumberFormat="1" applyFont="1" applyBorder="1" applyAlignment="1">
      <alignment horizontal="center" vertical="center"/>
    </xf>
    <xf numFmtId="168" fontId="27" fillId="0" borderId="10" xfId="37" applyNumberFormat="1" applyFont="1" applyBorder="1" applyAlignment="1">
      <alignment horizontal="center" vertical="center"/>
    </xf>
    <xf numFmtId="168" fontId="83" fillId="0" borderId="10" xfId="46" applyNumberFormat="1" applyFont="1" applyBorder="1" applyAlignment="1">
      <alignment horizontal="left" vertical="center"/>
    </xf>
    <xf numFmtId="169" fontId="85" fillId="0" borderId="10" xfId="37" applyNumberFormat="1" applyFont="1" applyBorder="1" applyAlignment="1">
      <alignment horizontal="right" vertical="center"/>
    </xf>
    <xf numFmtId="168" fontId="27" fillId="0" borderId="10" xfId="46" applyNumberFormat="1" applyFont="1" applyBorder="1" applyAlignment="1">
      <alignment horizontal="center" vertical="center"/>
    </xf>
    <xf numFmtId="168" fontId="77" fillId="0" borderId="10" xfId="46" applyNumberFormat="1" applyFont="1" applyBorder="1" applyAlignment="1">
      <alignment horizontal="center" vertical="center"/>
    </xf>
    <xf numFmtId="2" fontId="123" fillId="0" borderId="10" xfId="0" applyNumberFormat="1" applyFont="1" applyBorder="1" applyAlignment="1">
      <alignment horizontal="left" vertical="center"/>
    </xf>
    <xf numFmtId="2" fontId="84" fillId="0" borderId="10" xfId="0" applyNumberFormat="1" applyFont="1" applyBorder="1" applyAlignment="1">
      <alignment horizontal="left" vertical="center"/>
    </xf>
    <xf numFmtId="2" fontId="93" fillId="0" borderId="10" xfId="0" quotePrefix="1" applyNumberFormat="1" applyFont="1" applyBorder="1" applyAlignment="1">
      <alignment horizontal="left" vertical="center"/>
    </xf>
    <xf numFmtId="2" fontId="93" fillId="0" borderId="10" xfId="0" applyNumberFormat="1" applyFont="1" applyBorder="1" applyAlignment="1">
      <alignment horizontal="left" vertical="center"/>
    </xf>
    <xf numFmtId="0" fontId="23" fillId="0" borderId="10" xfId="37" applyFont="1" applyBorder="1" applyAlignment="1">
      <alignment horizontal="center" vertical="center"/>
    </xf>
    <xf numFmtId="2" fontId="123" fillId="0" borderId="10" xfId="0" applyNumberFormat="1" applyFont="1" applyBorder="1" applyAlignment="1">
      <alignment horizontal="left" vertical="center" indent="31"/>
    </xf>
    <xf numFmtId="168" fontId="120" fillId="0" borderId="10" xfId="46" applyNumberFormat="1" applyFont="1" applyBorder="1" applyAlignment="1">
      <alignment horizontal="center" vertical="center"/>
    </xf>
    <xf numFmtId="168" fontId="77" fillId="0" borderId="10" xfId="46" applyNumberFormat="1" applyFont="1" applyBorder="1" applyAlignment="1">
      <alignment horizontal="center" vertical="center" wrapText="1"/>
    </xf>
    <xf numFmtId="0" fontId="125" fillId="0" borderId="10" xfId="37" applyFont="1" applyBorder="1" applyAlignment="1">
      <alignment horizontal="right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EBFAFF"/>
      <color rgb="FFC5F0FF"/>
      <color rgb="FF0060A8"/>
      <color rgb="FF0066CC"/>
      <color rgb="FF0000FF"/>
      <color rgb="FFFF99CC"/>
      <color rgb="FFFF66FF"/>
      <color rgb="FFCC9900"/>
      <color rgb="FFFF3300"/>
      <color rgb="FFD74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zoomScale="110" zoomScaleNormal="110" workbookViewId="0">
      <selection activeCell="J1" sqref="J1"/>
    </sheetView>
  </sheetViews>
  <sheetFormatPr defaultColWidth="0" defaultRowHeight="13.2" zeroHeight="1" x14ac:dyDescent="0.25"/>
  <cols>
    <col min="1" max="1" width="4" style="22" customWidth="1"/>
    <col min="2" max="2" width="4" style="24" customWidth="1"/>
    <col min="3" max="15" width="9.109375" customWidth="1"/>
    <col min="16" max="16" width="11.33203125" customWidth="1"/>
    <col min="17" max="17" width="3.5546875" customWidth="1"/>
    <col min="18" max="18" width="0" hidden="1" customWidth="1"/>
  </cols>
  <sheetData>
    <row r="1" spans="1:17" ht="20.25" customHeight="1" thickBot="1" x14ac:dyDescent="0.3"/>
    <row r="2" spans="1:17" ht="25.5" customHeight="1" x14ac:dyDescent="0.45">
      <c r="B2" s="158" t="s">
        <v>169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</row>
    <row r="3" spans="1:17" ht="22.8" x14ac:dyDescent="0.25">
      <c r="B3" s="161" t="s">
        <v>35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3"/>
    </row>
    <row r="4" spans="1:17" ht="21" customHeight="1" x14ac:dyDescent="0.25">
      <c r="B4" s="164" t="s">
        <v>41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</row>
    <row r="5" spans="1:17" ht="21" customHeight="1" x14ac:dyDescent="0.25">
      <c r="B5" s="145" t="s">
        <v>58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7"/>
    </row>
    <row r="6" spans="1:17" ht="21" customHeight="1" x14ac:dyDescent="0.25">
      <c r="B6" s="44">
        <v>1</v>
      </c>
      <c r="C6" s="148" t="s">
        <v>37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50"/>
    </row>
    <row r="7" spans="1:17" ht="21" customHeight="1" x14ac:dyDescent="0.25">
      <c r="B7" s="40">
        <v>2</v>
      </c>
      <c r="C7" s="148" t="s">
        <v>63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50"/>
    </row>
    <row r="8" spans="1:17" s="38" customFormat="1" ht="18" x14ac:dyDescent="0.35">
      <c r="A8" s="36"/>
      <c r="B8" s="167" t="s">
        <v>36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9"/>
      <c r="Q8" s="37"/>
    </row>
    <row r="9" spans="1:17" s="38" customFormat="1" ht="18" x14ac:dyDescent="0.35">
      <c r="A9" s="36"/>
      <c r="B9" s="41">
        <v>1</v>
      </c>
      <c r="C9" s="182" t="s">
        <v>62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3"/>
      <c r="Q9" s="39"/>
    </row>
    <row r="10" spans="1:17" ht="16.2" x14ac:dyDescent="0.35">
      <c r="A10" s="24"/>
      <c r="B10" s="41">
        <v>2</v>
      </c>
      <c r="C10" s="153" t="s">
        <v>61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4"/>
    </row>
    <row r="11" spans="1:17" ht="16.2" x14ac:dyDescent="0.35">
      <c r="A11" s="24"/>
      <c r="B11" s="41">
        <v>3</v>
      </c>
      <c r="C11" s="176" t="s">
        <v>42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8"/>
    </row>
    <row r="12" spans="1:17" ht="38.25" customHeight="1" x14ac:dyDescent="0.35">
      <c r="A12" s="24"/>
      <c r="B12" s="41">
        <v>4</v>
      </c>
      <c r="C12" s="190" t="s">
        <v>189</v>
      </c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2"/>
    </row>
    <row r="13" spans="1:17" ht="18" hidden="1" x14ac:dyDescent="0.35">
      <c r="B13" s="42">
        <v>5</v>
      </c>
      <c r="C13" s="184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6"/>
    </row>
    <row r="14" spans="1:17" ht="18.75" customHeight="1" x14ac:dyDescent="0.25">
      <c r="B14" s="198">
        <v>5</v>
      </c>
      <c r="C14" s="193" t="s">
        <v>124</v>
      </c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5"/>
    </row>
    <row r="15" spans="1:17" ht="36.75" customHeight="1" x14ac:dyDescent="0.25">
      <c r="B15" s="199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7"/>
    </row>
    <row r="16" spans="1:17" ht="18" x14ac:dyDescent="0.35">
      <c r="B16" s="170" t="s">
        <v>180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2"/>
    </row>
    <row r="17" spans="1:16" ht="18" x14ac:dyDescent="0.35">
      <c r="A17" s="23"/>
      <c r="B17" s="43"/>
      <c r="C17" s="151" t="s">
        <v>38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2"/>
    </row>
    <row r="18" spans="1:16" ht="18" x14ac:dyDescent="0.35">
      <c r="B18" s="170" t="s">
        <v>181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2"/>
    </row>
    <row r="19" spans="1:16" ht="18.75" customHeight="1" x14ac:dyDescent="0.25">
      <c r="A19" s="23"/>
      <c r="B19" s="43"/>
      <c r="C19" s="143" t="s">
        <v>123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4"/>
    </row>
    <row r="20" spans="1:16" ht="18.75" customHeight="1" x14ac:dyDescent="0.25">
      <c r="A20" s="23"/>
      <c r="B20" s="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4"/>
    </row>
    <row r="21" spans="1:16" ht="18" x14ac:dyDescent="0.25">
      <c r="B21" s="173" t="s">
        <v>39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</row>
    <row r="22" spans="1:16" ht="39" customHeight="1" x14ac:dyDescent="0.25">
      <c r="A22" s="23"/>
      <c r="B22" s="43"/>
      <c r="C22" s="179" t="s">
        <v>182</v>
      </c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</row>
    <row r="23" spans="1:16" ht="56.25" customHeight="1" x14ac:dyDescent="0.25">
      <c r="B23" s="187" t="s">
        <v>65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9"/>
    </row>
    <row r="24" spans="1:16" ht="73.5" customHeight="1" thickBot="1" x14ac:dyDescent="0.3">
      <c r="B24" s="155" t="s">
        <v>128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7"/>
    </row>
    <row r="25" spans="1:16" ht="18.75" customHeight="1" x14ac:dyDescent="0.25"/>
  </sheetData>
  <sheetProtection algorithmName="SHA-512" hashValue="LjUhKrwCcdZO8Mz85r51RoZqxC5bKj07Hw7QCKM0EKD3yZs/EgwIXkce5Q9ByCyqp5wWkOaSk4XzxGmhI3Bnyw==" saltValue="BGv3DnUJHilpgp4tFSY+GA==" spinCount="100000" sheet="1" selectLockedCells="1"/>
  <mergeCells count="22"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  <mergeCell ref="C19:P20"/>
    <mergeCell ref="B5:P5"/>
    <mergeCell ref="C7:P7"/>
    <mergeCell ref="C6:P6"/>
    <mergeCell ref="C17:P17"/>
    <mergeCell ref="C10:P10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26"/>
  <sheetViews>
    <sheetView tabSelected="1" zoomScaleNormal="100" zoomScaleSheetLayoutView="80" workbookViewId="0">
      <selection activeCell="E12" sqref="E12"/>
    </sheetView>
  </sheetViews>
  <sheetFormatPr defaultColWidth="0" defaultRowHeight="52.5" customHeight="1" zeroHeight="1" x14ac:dyDescent="0.3"/>
  <cols>
    <col min="1" max="1" width="10.44140625" style="27" customWidth="1"/>
    <col min="2" max="2" width="57.44140625" style="27" bestFit="1" customWidth="1"/>
    <col min="3" max="3" width="39" style="27" customWidth="1"/>
    <col min="4" max="4" width="37" style="28" customWidth="1"/>
    <col min="5" max="5" width="30" style="27" customWidth="1"/>
    <col min="6" max="6" width="11" style="27" customWidth="1"/>
    <col min="7" max="7" width="9.109375" style="27" hidden="1" customWidth="1"/>
    <col min="8" max="8" width="10.5546875" style="27" hidden="1" customWidth="1"/>
    <col min="9" max="16384" width="9.109375" style="27" hidden="1"/>
  </cols>
  <sheetData>
    <row r="1" spans="1:8" ht="28.8" x14ac:dyDescent="0.3">
      <c r="A1" s="35"/>
      <c r="B1" s="206" t="s">
        <v>48</v>
      </c>
      <c r="C1" s="206"/>
      <c r="D1" s="206"/>
      <c r="E1" s="206"/>
      <c r="F1" s="35"/>
      <c r="H1" s="103" t="s">
        <v>71</v>
      </c>
    </row>
    <row r="2" spans="1:8" ht="23.4" thickBot="1" x14ac:dyDescent="0.35">
      <c r="A2" s="35"/>
      <c r="B2" s="207" t="s">
        <v>49</v>
      </c>
      <c r="C2" s="208"/>
      <c r="D2" s="208"/>
      <c r="E2" s="208"/>
      <c r="F2" s="35"/>
      <c r="H2" s="103" t="s">
        <v>72</v>
      </c>
    </row>
    <row r="3" spans="1:8" ht="21.75" customHeight="1" x14ac:dyDescent="0.3">
      <c r="A3" s="35"/>
      <c r="B3" s="85" t="s">
        <v>43</v>
      </c>
      <c r="C3" s="204" t="s">
        <v>129</v>
      </c>
      <c r="D3" s="204"/>
      <c r="E3" s="205"/>
      <c r="F3" s="35"/>
      <c r="H3" s="103" t="s">
        <v>73</v>
      </c>
    </row>
    <row r="4" spans="1:8" ht="21.75" customHeight="1" x14ac:dyDescent="0.3">
      <c r="A4" s="35"/>
      <c r="B4" s="86" t="s">
        <v>97</v>
      </c>
      <c r="C4" s="95" t="s">
        <v>54</v>
      </c>
      <c r="D4" s="79" t="s">
        <v>106</v>
      </c>
      <c r="E4" s="83" t="s">
        <v>116</v>
      </c>
      <c r="F4" s="35"/>
      <c r="H4" s="103" t="s">
        <v>74</v>
      </c>
    </row>
    <row r="5" spans="1:8" ht="21.75" customHeight="1" x14ac:dyDescent="0.3">
      <c r="A5" s="35"/>
      <c r="B5" s="86" t="s">
        <v>44</v>
      </c>
      <c r="C5" s="95" t="s">
        <v>20</v>
      </c>
      <c r="D5" s="79" t="s">
        <v>107</v>
      </c>
      <c r="E5" s="83" t="s">
        <v>26</v>
      </c>
      <c r="F5" s="35"/>
      <c r="H5" s="103" t="s">
        <v>75</v>
      </c>
    </row>
    <row r="6" spans="1:8" ht="21.75" customHeight="1" x14ac:dyDescent="0.3">
      <c r="A6" s="35"/>
      <c r="B6" s="86" t="s">
        <v>59</v>
      </c>
      <c r="C6" s="95" t="s">
        <v>83</v>
      </c>
      <c r="D6" s="79" t="s">
        <v>51</v>
      </c>
      <c r="E6" s="83" t="s">
        <v>50</v>
      </c>
      <c r="F6" s="35"/>
      <c r="H6" s="103" t="s">
        <v>76</v>
      </c>
    </row>
    <row r="7" spans="1:8" ht="21.75" customHeight="1" x14ac:dyDescent="0.3">
      <c r="A7" s="35"/>
      <c r="B7" s="86" t="s">
        <v>98</v>
      </c>
      <c r="C7" s="95" t="s">
        <v>56</v>
      </c>
      <c r="D7" s="79" t="s">
        <v>45</v>
      </c>
      <c r="E7" s="80" t="s">
        <v>64</v>
      </c>
      <c r="F7" s="35"/>
      <c r="H7" s="103" t="s">
        <v>77</v>
      </c>
    </row>
    <row r="8" spans="1:8" ht="21.75" customHeight="1" x14ac:dyDescent="0.3">
      <c r="A8" s="35"/>
      <c r="B8" s="87" t="s">
        <v>46</v>
      </c>
      <c r="C8" s="95" t="s">
        <v>57</v>
      </c>
      <c r="D8" s="81" t="s">
        <v>111</v>
      </c>
      <c r="E8" s="82" t="s">
        <v>103</v>
      </c>
      <c r="F8" s="35"/>
      <c r="G8" s="104" t="s">
        <v>69</v>
      </c>
      <c r="H8" s="103" t="s">
        <v>78</v>
      </c>
    </row>
    <row r="9" spans="1:8" ht="21.75" customHeight="1" x14ac:dyDescent="0.3">
      <c r="A9" s="35"/>
      <c r="B9" s="86" t="s">
        <v>47</v>
      </c>
      <c r="C9" s="105">
        <v>7000</v>
      </c>
      <c r="D9" s="81" t="s">
        <v>112</v>
      </c>
      <c r="E9" s="83" t="s">
        <v>55</v>
      </c>
      <c r="F9" s="35"/>
      <c r="G9" s="104">
        <v>0</v>
      </c>
      <c r="H9" s="103" t="s">
        <v>79</v>
      </c>
    </row>
    <row r="10" spans="1:8" ht="21.75" customHeight="1" x14ac:dyDescent="0.3">
      <c r="A10" s="35"/>
      <c r="B10" s="86" t="s">
        <v>185</v>
      </c>
      <c r="C10" s="105">
        <v>75600</v>
      </c>
      <c r="D10" s="81" t="s">
        <v>125</v>
      </c>
      <c r="E10" s="84">
        <v>0.1</v>
      </c>
      <c r="F10" s="35"/>
      <c r="G10" s="104">
        <v>700</v>
      </c>
      <c r="H10" s="103" t="s">
        <v>80</v>
      </c>
    </row>
    <row r="11" spans="1:8" ht="21.75" customHeight="1" x14ac:dyDescent="0.3">
      <c r="A11" s="35"/>
      <c r="B11" s="86" t="s">
        <v>186</v>
      </c>
      <c r="C11" s="95" t="s">
        <v>115</v>
      </c>
      <c r="D11" s="79" t="s">
        <v>113</v>
      </c>
      <c r="E11" s="83">
        <v>4</v>
      </c>
      <c r="F11" s="35"/>
      <c r="G11" s="104">
        <v>1400</v>
      </c>
      <c r="H11" s="103" t="s">
        <v>81</v>
      </c>
    </row>
    <row r="12" spans="1:8" ht="21.75" customHeight="1" x14ac:dyDescent="0.3">
      <c r="A12" s="35"/>
      <c r="B12" s="98" t="s">
        <v>110</v>
      </c>
      <c r="C12" s="105">
        <v>0</v>
      </c>
      <c r="D12" s="79" t="s">
        <v>68</v>
      </c>
      <c r="E12" s="106">
        <v>1400</v>
      </c>
      <c r="F12" s="35"/>
      <c r="G12" s="104">
        <v>2100</v>
      </c>
      <c r="H12" s="103" t="s">
        <v>82</v>
      </c>
    </row>
    <row r="13" spans="1:8" ht="21.75" customHeight="1" x14ac:dyDescent="0.3">
      <c r="A13" s="35"/>
      <c r="B13" s="86" t="s">
        <v>187</v>
      </c>
      <c r="C13" s="83" t="s">
        <v>53</v>
      </c>
      <c r="D13" s="79" t="s">
        <v>104</v>
      </c>
      <c r="E13" s="83" t="s">
        <v>115</v>
      </c>
      <c r="F13" s="35"/>
      <c r="H13" s="103" t="s">
        <v>60</v>
      </c>
    </row>
    <row r="14" spans="1:8" ht="21.75" customHeight="1" x14ac:dyDescent="0.3">
      <c r="A14" s="35"/>
      <c r="B14" s="113" t="s">
        <v>191</v>
      </c>
      <c r="C14" s="108" t="s">
        <v>192</v>
      </c>
      <c r="D14" s="109" t="s">
        <v>108</v>
      </c>
      <c r="E14" s="110" t="s">
        <v>105</v>
      </c>
      <c r="F14" s="35"/>
      <c r="H14" s="103" t="s">
        <v>83</v>
      </c>
    </row>
    <row r="15" spans="1:8" ht="49.5" customHeight="1" thickBot="1" x14ac:dyDescent="0.35">
      <c r="A15" s="35"/>
      <c r="B15" s="200" t="s">
        <v>99</v>
      </c>
      <c r="C15" s="201"/>
      <c r="D15" s="201"/>
      <c r="E15" s="202"/>
      <c r="F15" s="35"/>
      <c r="H15" s="103" t="s">
        <v>84</v>
      </c>
    </row>
    <row r="16" spans="1:8" ht="56.25" customHeight="1" x14ac:dyDescent="0.35">
      <c r="A16" s="35"/>
      <c r="B16" s="203"/>
      <c r="C16" s="203"/>
      <c r="D16" s="203"/>
      <c r="E16" s="203"/>
      <c r="F16" s="203"/>
      <c r="H16" s="103" t="s">
        <v>85</v>
      </c>
    </row>
    <row r="17" spans="2:8" ht="52.5" hidden="1" customHeight="1" x14ac:dyDescent="0.35">
      <c r="B17" s="107"/>
      <c r="H17" s="103" t="s">
        <v>86</v>
      </c>
    </row>
    <row r="18" spans="2:8" ht="52.5" hidden="1" customHeight="1" x14ac:dyDescent="0.35">
      <c r="B18" s="107"/>
      <c r="H18" s="103" t="s">
        <v>87</v>
      </c>
    </row>
    <row r="19" spans="2:8" ht="52.5" hidden="1" customHeight="1" x14ac:dyDescent="0.35">
      <c r="B19" s="107"/>
      <c r="H19" s="103" t="s">
        <v>88</v>
      </c>
    </row>
    <row r="20" spans="2:8" ht="52.5" hidden="1" customHeight="1" x14ac:dyDescent="0.35">
      <c r="B20" s="107"/>
      <c r="H20" s="103" t="s">
        <v>89</v>
      </c>
    </row>
    <row r="21" spans="2:8" ht="52.5" hidden="1" customHeight="1" x14ac:dyDescent="0.35">
      <c r="B21" s="107"/>
      <c r="H21" s="103" t="s">
        <v>90</v>
      </c>
    </row>
    <row r="22" spans="2:8" ht="52.5" hidden="1" customHeight="1" x14ac:dyDescent="0.35">
      <c r="B22" s="107"/>
      <c r="H22" s="103" t="s">
        <v>91</v>
      </c>
    </row>
    <row r="23" spans="2:8" ht="52.5" hidden="1" customHeight="1" x14ac:dyDescent="0.35">
      <c r="B23" s="107"/>
      <c r="H23" s="103" t="s">
        <v>92</v>
      </c>
    </row>
    <row r="24" spans="2:8" ht="52.5" hidden="1" customHeight="1" x14ac:dyDescent="0.35">
      <c r="B24" s="107"/>
      <c r="H24" s="103" t="s">
        <v>93</v>
      </c>
    </row>
    <row r="25" spans="2:8" ht="52.5" hidden="1" customHeight="1" x14ac:dyDescent="0.35">
      <c r="B25" s="107"/>
      <c r="H25" s="103"/>
    </row>
    <row r="26" spans="2:8" ht="52.5" hidden="1" customHeight="1" x14ac:dyDescent="0.35">
      <c r="B26" s="107"/>
    </row>
  </sheetData>
  <sheetProtection algorithmName="SHA-512" hashValue="rifxOFNYuWNoIElu1QF0G+ozuarAUR9PoYgcHraTACUPy6D+kXd58fU0nS9cbDuRLpbIQbbGwvWXZooPM+lmjA==" saltValue="1O7C6uppZaRVgnVxRXDRlw==" spinCount="100000" sheet="1" objects="1" scenarios="1" selectLockedCells="1"/>
  <dataConsolidate/>
  <mergeCells count="5">
    <mergeCell ref="B15:E15"/>
    <mergeCell ref="B16:F16"/>
    <mergeCell ref="C3:E3"/>
    <mergeCell ref="B1:E1"/>
    <mergeCell ref="B2:E2"/>
  </mergeCells>
  <phoneticPr fontId="72" type="noConversion"/>
  <dataValidations count="8">
    <dataValidation type="list" allowBlank="1" showInputMessage="1" showErrorMessage="1" sqref="E13 C11 C13" xr:uid="{00000000-0002-0000-0100-000000000000}">
      <formula1>"YES,NO"</formula1>
    </dataValidation>
    <dataValidation type="list" allowBlank="1" showInputMessage="1" showErrorMessage="1" sqref="E10" xr:uid="{00000000-0002-0000-0100-000001000000}">
      <formula1>"NA,10%,20%,30%"</formula1>
    </dataValidation>
    <dataValidation type="list" allowBlank="1" showInputMessage="1" showErrorMessage="1" sqref="E6" xr:uid="{00000000-0002-0000-0100-000002000000}">
      <formula1>"State Service, Subordinate,Ministerial,Class IV"</formula1>
    </dataValidation>
    <dataValidation type="list" allowBlank="1" showInputMessage="1" showErrorMessage="1" sqref="E11" xr:uid="{00000000-0002-0000-0100-000003000000}">
      <formula1>"NA,4,5,6,7,8,9,10,11,12,1,2,3,"</formula1>
    </dataValidation>
    <dataValidation type="list" allowBlank="1" showInputMessage="1" showErrorMessage="1" sqref="E12:E13" xr:uid="{00000000-0002-0000-0100-000004000000}">
      <formula1>$G$9:$G$13</formula1>
    </dataValidation>
    <dataValidation type="list" allowBlank="1" showInputMessage="1" showErrorMessage="1" sqref="E14" xr:uid="{00000000-0002-0000-0100-000005000000}">
      <formula1>"NA,320,620,1000,1240"</formula1>
    </dataValidation>
    <dataValidation type="list" allowBlank="1" showInputMessage="1" showErrorMessage="1" sqref="C6" xr:uid="{00000000-0002-0000-0100-000006000000}">
      <formula1>$H$1:$H$25</formula1>
    </dataValidation>
    <dataValidation type="list" allowBlank="1" showInputMessage="1" showErrorMessage="1" sqref="C14" xr:uid="{FF880BAA-FF10-49A8-AD10-DC226E906CD0}">
      <formula1>"July,January, FixPay"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60A8"/>
    <pageSetUpPr fitToPage="1"/>
  </sheetPr>
  <dimension ref="A1:AS34"/>
  <sheetViews>
    <sheetView showGridLines="0" zoomScaleNormal="100" zoomScaleSheetLayoutView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7" sqref="G7"/>
    </sheetView>
  </sheetViews>
  <sheetFormatPr defaultColWidth="0" defaultRowHeight="13.2" zeroHeight="1" x14ac:dyDescent="0.25"/>
  <cols>
    <col min="1" max="1" width="0.44140625" style="18" customWidth="1"/>
    <col min="2" max="2" width="0.44140625" style="3" hidden="1" customWidth="1"/>
    <col min="3" max="3" width="14.6640625" style="3" customWidth="1"/>
    <col min="4" max="4" width="9.5546875" style="3" customWidth="1"/>
    <col min="5" max="5" width="9.33203125" style="3" customWidth="1"/>
    <col min="6" max="6" width="7.88671875" style="3" customWidth="1"/>
    <col min="7" max="7" width="6.33203125" style="3" customWidth="1"/>
    <col min="8" max="8" width="7.33203125" style="3" customWidth="1"/>
    <col min="9" max="9" width="6.5546875" style="3" customWidth="1"/>
    <col min="10" max="10" width="7.6640625" style="3" bestFit="1" customWidth="1"/>
    <col min="11" max="11" width="5.88671875" style="3" bestFit="1" customWidth="1"/>
    <col min="12" max="12" width="6" style="3" customWidth="1"/>
    <col min="13" max="13" width="9.88671875" style="3" customWidth="1"/>
    <col min="14" max="14" width="8.33203125" style="3" customWidth="1"/>
    <col min="15" max="15" width="6.6640625" style="3" hidden="1" customWidth="1"/>
    <col min="16" max="16" width="6.5546875" style="3" customWidth="1"/>
    <col min="17" max="17" width="7.5546875" style="3" customWidth="1"/>
    <col min="18" max="18" width="6" style="3" customWidth="1"/>
    <col min="19" max="19" width="6.88671875" style="3" customWidth="1"/>
    <col min="20" max="20" width="6.44140625" style="3" customWidth="1"/>
    <col min="21" max="21" width="7.44140625" style="3" bestFit="1" customWidth="1"/>
    <col min="22" max="22" width="5.5546875" style="3" bestFit="1" customWidth="1"/>
    <col min="23" max="23" width="6.44140625" style="3" hidden="1" customWidth="1"/>
    <col min="24" max="24" width="5.33203125" style="3" customWidth="1"/>
    <col min="25" max="25" width="6.33203125" style="3" customWidth="1"/>
    <col min="26" max="26" width="9.33203125" style="3" customWidth="1"/>
    <col min="27" max="27" width="10.5546875" style="3" customWidth="1"/>
    <col min="28" max="28" width="18.5546875" style="3" customWidth="1"/>
    <col min="29" max="29" width="0.44140625" style="18" customWidth="1"/>
    <col min="30" max="45" width="8.88671875" style="3" hidden="1" customWidth="1"/>
    <col min="46" max="16384" width="0.33203125" style="3" hidden="1"/>
  </cols>
  <sheetData>
    <row r="1" spans="1:31" ht="2.25" customHeight="1" x14ac:dyDescent="0.45">
      <c r="C1" s="11"/>
      <c r="D1" s="12"/>
      <c r="E1" s="12"/>
      <c r="F1" s="12"/>
      <c r="G1" s="12"/>
      <c r="H1" s="12"/>
      <c r="I1" s="12"/>
      <c r="J1" s="12"/>
      <c r="K1" s="13"/>
      <c r="L1" s="13"/>
      <c r="M1" s="14"/>
      <c r="N1" s="14"/>
      <c r="O1" s="14"/>
      <c r="P1" s="14"/>
      <c r="Q1" s="14"/>
      <c r="R1" s="14"/>
      <c r="S1" s="15"/>
      <c r="T1" s="12"/>
      <c r="U1" s="16"/>
      <c r="V1" s="16"/>
      <c r="W1" s="16"/>
      <c r="X1" s="16"/>
      <c r="Y1" s="16"/>
      <c r="Z1" s="17"/>
      <c r="AA1" s="18"/>
      <c r="AB1" s="18"/>
    </row>
    <row r="2" spans="1:31" ht="27.6" x14ac:dyDescent="0.25">
      <c r="C2" s="214" t="str">
        <f>IF(Master!C3="","",CONCATENATE("Office of the"," ",Master!C3))</f>
        <v>Office of the Principal, Govt. Sr. Secondary School Todaraisingh (Tonk)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</row>
    <row r="3" spans="1:31" ht="24.75" customHeight="1" x14ac:dyDescent="0.25">
      <c r="C3" s="215" t="s">
        <v>130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</row>
    <row r="4" spans="1:31" ht="6" customHeight="1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1" s="61" customFormat="1" ht="21" customHeight="1" x14ac:dyDescent="0.25">
      <c r="A5" s="60"/>
      <c r="C5" s="78" t="s">
        <v>13</v>
      </c>
      <c r="D5" s="219" t="str">
        <f>IF(Master!C5="","",Master!C5)</f>
        <v>Chandra Prakash Kurmi</v>
      </c>
      <c r="E5" s="219"/>
      <c r="F5" s="219"/>
      <c r="G5" s="219"/>
      <c r="H5" s="219"/>
      <c r="I5" s="216" t="s">
        <v>12</v>
      </c>
      <c r="J5" s="216"/>
      <c r="K5" s="217" t="str">
        <f>IF(Master!C7="","",Master!C7)</f>
        <v>AAAAAXXXXA</v>
      </c>
      <c r="L5" s="217"/>
      <c r="M5" s="217"/>
      <c r="N5" s="112"/>
      <c r="O5" s="89"/>
      <c r="P5" s="89"/>
      <c r="Q5" s="216" t="s">
        <v>31</v>
      </c>
      <c r="R5" s="216"/>
      <c r="S5" s="217" t="str">
        <f>IF(Master!C4="","",Master!C4)</f>
        <v>AAAAXXXXXA</v>
      </c>
      <c r="T5" s="217"/>
      <c r="U5" s="217"/>
      <c r="X5" s="65"/>
      <c r="Y5" s="209" t="s">
        <v>25</v>
      </c>
      <c r="Z5" s="209"/>
      <c r="AA5" s="210" t="str">
        <f>IF(Master!E7="","",Master!E7)</f>
        <v>9XXXXXXXXXXXXX9</v>
      </c>
      <c r="AB5" s="210"/>
      <c r="AC5" s="60"/>
    </row>
    <row r="6" spans="1:31" s="61" customFormat="1" ht="21" customHeight="1" thickBot="1" x14ac:dyDescent="0.3">
      <c r="A6" s="60"/>
      <c r="C6" s="62" t="s">
        <v>100</v>
      </c>
      <c r="D6" s="218" t="str">
        <f>IF(Master!C6="",Master!E5,IF(Master!E5="","",CONCATENATE(Master!E5," ","(",Master!C6,")")))</f>
        <v>Lecturer (L-14)</v>
      </c>
      <c r="E6" s="218"/>
      <c r="F6" s="218"/>
      <c r="G6" s="218"/>
      <c r="H6" s="218"/>
      <c r="I6" s="211" t="s">
        <v>101</v>
      </c>
      <c r="J6" s="211"/>
      <c r="K6" s="218" t="str">
        <f>IF(Master!C8="","",Master!C8)</f>
        <v>74XXX7</v>
      </c>
      <c r="L6" s="218"/>
      <c r="M6" s="218"/>
      <c r="N6" s="89"/>
      <c r="O6" s="89"/>
      <c r="Q6" s="211" t="str">
        <f>Master!D8</f>
        <v>GPF No :</v>
      </c>
      <c r="R6" s="211"/>
      <c r="S6" s="212" t="str">
        <f>IF(Master!E8="","",Master!E8)</f>
        <v>8XXXXX8</v>
      </c>
      <c r="T6" s="212"/>
      <c r="U6" s="212"/>
      <c r="V6" s="212"/>
      <c r="W6" s="63"/>
      <c r="X6" s="63"/>
      <c r="Y6" s="209" t="s">
        <v>40</v>
      </c>
      <c r="Z6" s="209"/>
      <c r="AA6" s="210" t="str">
        <f>IF(Master!E9="","",Master!E9)</f>
        <v>9XXXXXXXX1</v>
      </c>
      <c r="AB6" s="210"/>
      <c r="AC6" s="60"/>
    </row>
    <row r="7" spans="1:31" s="30" customFormat="1" ht="114.75" customHeight="1" x14ac:dyDescent="0.25">
      <c r="A7" s="29"/>
      <c r="C7" s="71" t="s">
        <v>5</v>
      </c>
      <c r="D7" s="72" t="s">
        <v>1</v>
      </c>
      <c r="E7" s="72" t="s">
        <v>11</v>
      </c>
      <c r="F7" s="72" t="s">
        <v>33</v>
      </c>
      <c r="G7" s="73" t="s">
        <v>10</v>
      </c>
      <c r="H7" s="73" t="s">
        <v>119</v>
      </c>
      <c r="I7" s="73" t="s">
        <v>24</v>
      </c>
      <c r="J7" s="73" t="s">
        <v>29</v>
      </c>
      <c r="K7" s="73" t="s">
        <v>121</v>
      </c>
      <c r="L7" s="67" t="s">
        <v>122</v>
      </c>
      <c r="M7" s="72" t="s">
        <v>22</v>
      </c>
      <c r="N7" s="72" t="s">
        <v>118</v>
      </c>
      <c r="O7" s="72" t="s">
        <v>120</v>
      </c>
      <c r="P7" s="72" t="s">
        <v>6</v>
      </c>
      <c r="Q7" s="72" t="s">
        <v>0</v>
      </c>
      <c r="R7" s="72" t="s">
        <v>109</v>
      </c>
      <c r="S7" s="72" t="s">
        <v>3</v>
      </c>
      <c r="T7" s="72" t="s">
        <v>28</v>
      </c>
      <c r="U7" s="72" t="s">
        <v>19</v>
      </c>
      <c r="V7" s="73" t="s">
        <v>114</v>
      </c>
      <c r="W7" s="73" t="s">
        <v>52</v>
      </c>
      <c r="X7" s="73" t="s">
        <v>126</v>
      </c>
      <c r="Y7" s="67" t="s">
        <v>127</v>
      </c>
      <c r="Z7" s="72" t="s">
        <v>21</v>
      </c>
      <c r="AA7" s="72" t="s">
        <v>30</v>
      </c>
      <c r="AB7" s="74" t="s">
        <v>23</v>
      </c>
      <c r="AC7" s="29"/>
    </row>
    <row r="8" spans="1:31" s="9" customFormat="1" ht="18" customHeight="1" x14ac:dyDescent="0.25">
      <c r="A8" s="19"/>
      <c r="B8" s="9">
        <v>3</v>
      </c>
      <c r="C8" s="111">
        <v>45717</v>
      </c>
      <c r="D8" s="68">
        <f>Master!C10</f>
        <v>75600</v>
      </c>
      <c r="E8" s="76">
        <f>IF(Master!$C$14="FixPay",0,ROUND(53%*D8,0))</f>
        <v>40068</v>
      </c>
      <c r="F8" s="76">
        <f>IF(Master!$C$14="FixPay",0,IF(Master!$E$10="NA",0,IF(Master!$E$10=10%,ROUND(0.1*D8,0),IF(Master!$E$10=20%,ROUND(0.2*D8,0),ROUND(0.3*D8,0)))))</f>
        <v>7560</v>
      </c>
      <c r="G8" s="76">
        <v>0</v>
      </c>
      <c r="H8" s="116" t="str">
        <f>IF(Master!E14="NA","",Master!E14)</f>
        <v/>
      </c>
      <c r="I8" s="76">
        <v>0</v>
      </c>
      <c r="J8" s="76">
        <v>0</v>
      </c>
      <c r="K8" s="76"/>
      <c r="L8" s="76"/>
      <c r="M8" s="114">
        <f>SUM(D8:L8)</f>
        <v>123228</v>
      </c>
      <c r="N8" s="76">
        <f t="shared" ref="N8:N19" si="0">IF(D8&lt;23101,1450,IF(D8&lt;28501,1625,IF(D8&lt;38501,2100,IF(D8&lt;51501,2850,IF(D8&lt;62001,3575,IF(D8&lt;72001,4200,IF(D8&lt;80001,4800,IF(D8&lt;116001,6150,IF(D8&lt;167001,8900,10500)))))))))</f>
        <v>4800</v>
      </c>
      <c r="O8" s="76">
        <v>0</v>
      </c>
      <c r="P8" s="76">
        <f>IF(Master!$C$14="FixPay",0,Master!$C$9)</f>
        <v>7000</v>
      </c>
      <c r="Q8" s="76">
        <v>0</v>
      </c>
      <c r="R8" s="76">
        <f t="shared" ref="R8:R19" si="1">IF(D8&lt;18001,265,IF(D8&lt;33501,440,IF(D8&lt;54001,658,875)))</f>
        <v>875</v>
      </c>
      <c r="S8" s="76">
        <f>Master!$C$12</f>
        <v>0</v>
      </c>
      <c r="T8" s="76">
        <v>0</v>
      </c>
      <c r="U8" s="76">
        <v>10000</v>
      </c>
      <c r="V8" s="76"/>
      <c r="W8" s="76"/>
      <c r="X8" s="76"/>
      <c r="Y8" s="77"/>
      <c r="Z8" s="70">
        <f t="shared" ref="Z8:Z27" si="2">SUM(N8:Y8)</f>
        <v>22675</v>
      </c>
      <c r="AA8" s="59">
        <f t="shared" ref="AA8:AA27" si="3">M8-Z8</f>
        <v>100553</v>
      </c>
      <c r="AB8" s="46"/>
      <c r="AC8" s="19"/>
      <c r="AE8" s="9">
        <f>ROUND(D8*2%,0)</f>
        <v>1512</v>
      </c>
    </row>
    <row r="9" spans="1:31" s="9" customFormat="1" ht="18" customHeight="1" x14ac:dyDescent="0.25">
      <c r="A9" s="19"/>
      <c r="B9" s="9">
        <v>4</v>
      </c>
      <c r="C9" s="111">
        <v>45748</v>
      </c>
      <c r="D9" s="68">
        <f t="shared" ref="D9:D11" si="4">D8</f>
        <v>75600</v>
      </c>
      <c r="E9" s="76">
        <f>IF(Master!$C$14="FixPay",0,ROUND(55%*D9,0))</f>
        <v>41580</v>
      </c>
      <c r="F9" s="76">
        <f>IF(Master!$C$14="FixPay",0,IF(Master!$E$10="NA",0,IF(Master!$E$10=10%,ROUND(0.1*D9,0),IF(Master!$E$10=20%,ROUND(0.2*D9,0),ROUND(0.3*D9,0)))))</f>
        <v>7560</v>
      </c>
      <c r="G9" s="76">
        <f t="shared" ref="G9:I14" si="5">IF(G$8=0,0,G8)</f>
        <v>0</v>
      </c>
      <c r="H9" s="76" t="str">
        <f t="shared" ref="H9" si="6">IF(H$8=0,0,H8)</f>
        <v/>
      </c>
      <c r="I9" s="76">
        <f t="shared" si="5"/>
        <v>0</v>
      </c>
      <c r="J9" s="76">
        <f>J8</f>
        <v>0</v>
      </c>
      <c r="K9" s="76"/>
      <c r="L9" s="76"/>
      <c r="M9" s="114">
        <f t="shared" ref="M9:M27" si="7">SUM(D9:L9)</f>
        <v>124740</v>
      </c>
      <c r="N9" s="76">
        <f t="shared" si="0"/>
        <v>4800</v>
      </c>
      <c r="O9" s="76">
        <f>O8</f>
        <v>0</v>
      </c>
      <c r="P9" s="76">
        <f>IF(Master!$C$14="FixPay",0,Master!$C$9)</f>
        <v>7000</v>
      </c>
      <c r="Q9" s="76">
        <f t="shared" ref="Q9:Q19" si="8">IF(Q$8=0,0,Q8)</f>
        <v>0</v>
      </c>
      <c r="R9" s="76">
        <f t="shared" si="1"/>
        <v>875</v>
      </c>
      <c r="S9" s="76">
        <f>S8</f>
        <v>0</v>
      </c>
      <c r="T9" s="76">
        <f>Master!E12</f>
        <v>1400</v>
      </c>
      <c r="U9" s="76">
        <f>U8</f>
        <v>10000</v>
      </c>
      <c r="V9" s="76"/>
      <c r="W9" s="76"/>
      <c r="X9" s="76"/>
      <c r="Y9" s="76">
        <f t="shared" ref="Y9:Y19" si="9">Y8</f>
        <v>0</v>
      </c>
      <c r="Z9" s="70">
        <f t="shared" si="2"/>
        <v>24075</v>
      </c>
      <c r="AA9" s="59">
        <f t="shared" si="3"/>
        <v>100665</v>
      </c>
      <c r="AB9" s="46"/>
      <c r="AC9" s="19"/>
      <c r="AE9" s="9">
        <f t="shared" ref="AE9:AE10" si="10">ROUND(D9*2%,0)</f>
        <v>1512</v>
      </c>
    </row>
    <row r="10" spans="1:31" s="9" customFormat="1" ht="18" customHeight="1" x14ac:dyDescent="0.25">
      <c r="A10" s="19"/>
      <c r="B10" s="9">
        <v>5</v>
      </c>
      <c r="C10" s="111">
        <v>45778</v>
      </c>
      <c r="D10" s="68">
        <f t="shared" si="4"/>
        <v>75600</v>
      </c>
      <c r="E10" s="76">
        <f>IF(Master!$C$14="FixPay",0,ROUND(55%*D10,0))</f>
        <v>41580</v>
      </c>
      <c r="F10" s="76">
        <f>IF(Master!$C$14="FixPay",0,IF(Master!$E$10="NA",0,IF(Master!$E$10=10%,ROUND(0.1*D10,0),IF(Master!$E$10=20%,ROUND(0.2*D10,0),ROUND(0.3*D10,0)))))</f>
        <v>7560</v>
      </c>
      <c r="G10" s="76">
        <f t="shared" si="5"/>
        <v>0</v>
      </c>
      <c r="H10" s="76" t="str">
        <f t="shared" ref="H10" si="11">IF(H$8=0,0,H9)</f>
        <v/>
      </c>
      <c r="I10" s="76">
        <f t="shared" si="5"/>
        <v>0</v>
      </c>
      <c r="J10" s="76">
        <f t="shared" ref="J10:J19" si="12">J9</f>
        <v>0</v>
      </c>
      <c r="K10" s="76"/>
      <c r="L10" s="76"/>
      <c r="M10" s="114">
        <f t="shared" si="7"/>
        <v>124740</v>
      </c>
      <c r="N10" s="76">
        <f t="shared" si="0"/>
        <v>4800</v>
      </c>
      <c r="O10" s="76">
        <f t="shared" ref="O10:O19" si="13">O9</f>
        <v>0</v>
      </c>
      <c r="P10" s="76">
        <f>IF(Master!$C$14="FixPay",0,Master!$C$9)</f>
        <v>7000</v>
      </c>
      <c r="Q10" s="76">
        <f t="shared" si="8"/>
        <v>0</v>
      </c>
      <c r="R10" s="76">
        <f t="shared" si="1"/>
        <v>875</v>
      </c>
      <c r="S10" s="76">
        <f t="shared" ref="S10:S19" si="14">S9</f>
        <v>0</v>
      </c>
      <c r="T10" s="76">
        <v>0</v>
      </c>
      <c r="U10" s="76">
        <f t="shared" ref="U10:U19" si="15">U9</f>
        <v>10000</v>
      </c>
      <c r="V10" s="76"/>
      <c r="W10" s="76"/>
      <c r="X10" s="76"/>
      <c r="Y10" s="76">
        <f t="shared" si="9"/>
        <v>0</v>
      </c>
      <c r="Z10" s="70">
        <f t="shared" si="2"/>
        <v>22675</v>
      </c>
      <c r="AA10" s="59">
        <f t="shared" si="3"/>
        <v>102065</v>
      </c>
      <c r="AB10" s="46"/>
      <c r="AC10" s="19"/>
      <c r="AE10" s="9">
        <f t="shared" si="10"/>
        <v>1512</v>
      </c>
    </row>
    <row r="11" spans="1:31" s="9" customFormat="1" ht="18" customHeight="1" x14ac:dyDescent="0.25">
      <c r="A11" s="19"/>
      <c r="B11" s="9">
        <v>6</v>
      </c>
      <c r="C11" s="111">
        <v>45809</v>
      </c>
      <c r="D11" s="68">
        <f t="shared" si="4"/>
        <v>75600</v>
      </c>
      <c r="E11" s="76">
        <f>IF(Master!$C$14="FixPay",0,ROUND(55%*D11,0))</f>
        <v>41580</v>
      </c>
      <c r="F11" s="76">
        <f>IF(Master!$C$14="FixPay",0,IF(Master!$E$10="NA",0,IF(Master!$E$10=10%,ROUND(0.1*D11,0),IF(Master!$E$10=20%,ROUND(0.2*D11,0),ROUND(0.3*D11,0)))))</f>
        <v>7560</v>
      </c>
      <c r="G11" s="76">
        <f t="shared" si="5"/>
        <v>0</v>
      </c>
      <c r="H11" s="76" t="str">
        <f t="shared" ref="H11" si="16">IF(H$8=0,0,H10)</f>
        <v/>
      </c>
      <c r="I11" s="76">
        <f t="shared" si="5"/>
        <v>0</v>
      </c>
      <c r="J11" s="76">
        <f t="shared" si="12"/>
        <v>0</v>
      </c>
      <c r="K11" s="76"/>
      <c r="L11" s="76"/>
      <c r="M11" s="114">
        <f t="shared" si="7"/>
        <v>124740</v>
      </c>
      <c r="N11" s="76">
        <f t="shared" si="0"/>
        <v>4800</v>
      </c>
      <c r="O11" s="76">
        <f t="shared" si="13"/>
        <v>0</v>
      </c>
      <c r="P11" s="76">
        <f>IF(Master!$C$14="FixPay",0,Master!$C$9)</f>
        <v>7000</v>
      </c>
      <c r="Q11" s="76">
        <f t="shared" si="8"/>
        <v>0</v>
      </c>
      <c r="R11" s="76">
        <f t="shared" si="1"/>
        <v>875</v>
      </c>
      <c r="S11" s="76">
        <f t="shared" si="14"/>
        <v>0</v>
      </c>
      <c r="T11" s="76">
        <v>0</v>
      </c>
      <c r="U11" s="76">
        <f t="shared" si="15"/>
        <v>10000</v>
      </c>
      <c r="V11" s="76"/>
      <c r="W11" s="76"/>
      <c r="X11" s="76"/>
      <c r="Y11" s="76">
        <f t="shared" si="9"/>
        <v>0</v>
      </c>
      <c r="Z11" s="70">
        <f t="shared" si="2"/>
        <v>22675</v>
      </c>
      <c r="AA11" s="59">
        <f t="shared" si="3"/>
        <v>102065</v>
      </c>
      <c r="AB11" s="46"/>
      <c r="AC11" s="19"/>
      <c r="AE11" s="9">
        <f>SUM(AE8:AE10)</f>
        <v>4536</v>
      </c>
    </row>
    <row r="12" spans="1:31" s="9" customFormat="1" ht="18" customHeight="1" x14ac:dyDescent="0.25">
      <c r="A12" s="19"/>
      <c r="B12" s="9">
        <v>7</v>
      </c>
      <c r="C12" s="111">
        <v>45839</v>
      </c>
      <c r="D12" s="68">
        <f>IF(Master!C14="July",MROUND(ROUND(1.03*D11,0),100),D11)</f>
        <v>77900</v>
      </c>
      <c r="E12" s="76">
        <f>IF(Master!$C$14="FixPay",0,ROUND(55%*D12,0))</f>
        <v>42845</v>
      </c>
      <c r="F12" s="76">
        <f>IF(Master!$C$14="FixPay",0,IF(Master!$E$10="NA",0,IF(Master!$E$10=10%,ROUND(0.1*D12,0),IF(Master!$E$10=20%,ROUND(0.2*D12,0),ROUND(0.3*D12,0)))))</f>
        <v>7790</v>
      </c>
      <c r="G12" s="76">
        <f>IF(G$8=0,0,G11)</f>
        <v>0</v>
      </c>
      <c r="H12" s="76" t="str">
        <f>IF(H$8=0,0,H11)</f>
        <v/>
      </c>
      <c r="I12" s="76">
        <f>IF(I$8=0,0,I11)</f>
        <v>0</v>
      </c>
      <c r="J12" s="76">
        <f t="shared" si="12"/>
        <v>0</v>
      </c>
      <c r="K12" s="76"/>
      <c r="L12" s="76"/>
      <c r="M12" s="114">
        <f t="shared" si="7"/>
        <v>128535</v>
      </c>
      <c r="N12" s="76">
        <f t="shared" si="0"/>
        <v>4800</v>
      </c>
      <c r="O12" s="76">
        <f>O11</f>
        <v>0</v>
      </c>
      <c r="P12" s="76">
        <f>IF(Master!$C$14="FixPay",0,Master!$C$9)</f>
        <v>7000</v>
      </c>
      <c r="Q12" s="76">
        <f t="shared" si="8"/>
        <v>0</v>
      </c>
      <c r="R12" s="76">
        <f t="shared" si="1"/>
        <v>875</v>
      </c>
      <c r="S12" s="76">
        <f>S11</f>
        <v>0</v>
      </c>
      <c r="T12" s="76">
        <v>0</v>
      </c>
      <c r="U12" s="76">
        <f t="shared" si="15"/>
        <v>10000</v>
      </c>
      <c r="V12" s="76"/>
      <c r="W12" s="76"/>
      <c r="X12" s="76"/>
      <c r="Y12" s="76">
        <f t="shared" si="9"/>
        <v>0</v>
      </c>
      <c r="Z12" s="70">
        <f t="shared" si="2"/>
        <v>22675</v>
      </c>
      <c r="AA12" s="59">
        <f t="shared" si="3"/>
        <v>105860</v>
      </c>
      <c r="AB12" s="46"/>
      <c r="AC12" s="19"/>
    </row>
    <row r="13" spans="1:31" s="9" customFormat="1" ht="18" customHeight="1" x14ac:dyDescent="0.25">
      <c r="A13" s="19"/>
      <c r="B13" s="9">
        <v>8</v>
      </c>
      <c r="C13" s="111">
        <v>45870</v>
      </c>
      <c r="D13" s="68">
        <f t="shared" ref="D13:D19" si="17">D12</f>
        <v>77900</v>
      </c>
      <c r="E13" s="76">
        <f>IF(Master!$C$14="FixPay",0,ROUND(55%*D13,0))</f>
        <v>42845</v>
      </c>
      <c r="F13" s="76">
        <f>IF(Master!$C$14="FixPay",0,IF(Master!$E$10="NA",0,IF(Master!$E$10=10%,ROUND(0.1*D13,0),IF(Master!$E$10=20%,ROUND(0.2*D13,0),ROUND(0.3*D13,0)))))</f>
        <v>7790</v>
      </c>
      <c r="G13" s="76">
        <f t="shared" si="5"/>
        <v>0</v>
      </c>
      <c r="H13" s="76" t="str">
        <f t="shared" ref="H13" si="18">IF(H$8=0,0,H12)</f>
        <v/>
      </c>
      <c r="I13" s="76">
        <f t="shared" si="5"/>
        <v>0</v>
      </c>
      <c r="J13" s="76">
        <f t="shared" si="12"/>
        <v>0</v>
      </c>
      <c r="K13" s="76"/>
      <c r="L13" s="76"/>
      <c r="M13" s="114">
        <f t="shared" si="7"/>
        <v>128535</v>
      </c>
      <c r="N13" s="76">
        <f t="shared" si="0"/>
        <v>4800</v>
      </c>
      <c r="O13" s="76">
        <f t="shared" si="13"/>
        <v>0</v>
      </c>
      <c r="P13" s="76">
        <f>IF(Master!$C$14="FixPay",0,Master!$C$9)</f>
        <v>7000</v>
      </c>
      <c r="Q13" s="76">
        <f t="shared" si="8"/>
        <v>0</v>
      </c>
      <c r="R13" s="76">
        <f t="shared" si="1"/>
        <v>875</v>
      </c>
      <c r="S13" s="76">
        <f t="shared" si="14"/>
        <v>0</v>
      </c>
      <c r="T13" s="76">
        <v>0</v>
      </c>
      <c r="U13" s="76">
        <f t="shared" si="15"/>
        <v>10000</v>
      </c>
      <c r="V13" s="76"/>
      <c r="W13" s="76"/>
      <c r="X13" s="76"/>
      <c r="Y13" s="76">
        <f t="shared" si="9"/>
        <v>0</v>
      </c>
      <c r="Z13" s="70">
        <f t="shared" si="2"/>
        <v>22675</v>
      </c>
      <c r="AA13" s="59">
        <f t="shared" si="3"/>
        <v>105860</v>
      </c>
      <c r="AB13" s="46"/>
      <c r="AC13" s="19"/>
    </row>
    <row r="14" spans="1:31" s="9" customFormat="1" ht="18" customHeight="1" x14ac:dyDescent="0.25">
      <c r="A14" s="19"/>
      <c r="B14" s="9">
        <v>9</v>
      </c>
      <c r="C14" s="111">
        <v>45901</v>
      </c>
      <c r="D14" s="68">
        <f t="shared" si="17"/>
        <v>77900</v>
      </c>
      <c r="E14" s="76">
        <f>IF(Master!$C$14="FixPay",0,ROUND(55%*D14,0))</f>
        <v>42845</v>
      </c>
      <c r="F14" s="76">
        <f>IF(Master!$C$14="FixPay",0,IF(Master!$E$10="NA",0,IF(Master!$E$10=10%,ROUND(0.1*D14,0),IF(Master!$E$10=20%,ROUND(0.2*D14,0),ROUND(0.3*D14,0)))))</f>
        <v>7790</v>
      </c>
      <c r="G14" s="76">
        <f t="shared" si="5"/>
        <v>0</v>
      </c>
      <c r="H14" s="76" t="str">
        <f t="shared" ref="H14" si="19">IF(H$8=0,0,H13)</f>
        <v/>
      </c>
      <c r="I14" s="76">
        <f t="shared" si="5"/>
        <v>0</v>
      </c>
      <c r="J14" s="76">
        <f t="shared" si="12"/>
        <v>0</v>
      </c>
      <c r="K14" s="76"/>
      <c r="L14" s="76"/>
      <c r="M14" s="114">
        <f t="shared" si="7"/>
        <v>128535</v>
      </c>
      <c r="N14" s="76">
        <f t="shared" si="0"/>
        <v>4800</v>
      </c>
      <c r="O14" s="76">
        <f t="shared" si="13"/>
        <v>0</v>
      </c>
      <c r="P14" s="76">
        <f>IF(Master!$C$14="FixPay",0,Master!$C$9)</f>
        <v>7000</v>
      </c>
      <c r="Q14" s="76">
        <f t="shared" si="8"/>
        <v>0</v>
      </c>
      <c r="R14" s="76">
        <f t="shared" si="1"/>
        <v>875</v>
      </c>
      <c r="S14" s="76">
        <f t="shared" si="14"/>
        <v>0</v>
      </c>
      <c r="T14" s="76">
        <v>0</v>
      </c>
      <c r="U14" s="76">
        <f t="shared" si="15"/>
        <v>10000</v>
      </c>
      <c r="V14" s="76"/>
      <c r="W14" s="76"/>
      <c r="X14" s="76"/>
      <c r="Y14" s="76">
        <f t="shared" si="9"/>
        <v>0</v>
      </c>
      <c r="Z14" s="70">
        <f t="shared" si="2"/>
        <v>22675</v>
      </c>
      <c r="AA14" s="59">
        <f t="shared" si="3"/>
        <v>105860</v>
      </c>
      <c r="AB14" s="46"/>
      <c r="AC14" s="19"/>
    </row>
    <row r="15" spans="1:31" s="9" customFormat="1" ht="18" customHeight="1" x14ac:dyDescent="0.25">
      <c r="A15" s="19"/>
      <c r="B15" s="9">
        <v>10</v>
      </c>
      <c r="C15" s="111">
        <v>45931</v>
      </c>
      <c r="D15" s="68">
        <f t="shared" si="17"/>
        <v>77900</v>
      </c>
      <c r="E15" s="76">
        <f>IF(Master!$C$14="FixPay",0,ROUND(58%*D15,0))</f>
        <v>45182</v>
      </c>
      <c r="F15" s="76">
        <f>IF(Master!$C$14="FixPay",0,IF(Master!$E$10="NA",0,IF(Master!$E$10=10%,ROUND(0.1*D15,0),IF(Master!$E$10=20%,ROUND(0.2*D15,0),ROUND(0.3*D15,0)))))</f>
        <v>7790</v>
      </c>
      <c r="G15" s="76">
        <f t="shared" ref="G15:I19" si="20">IF(G$8=0,0,G14)</f>
        <v>0</v>
      </c>
      <c r="H15" s="76" t="str">
        <f t="shared" ref="H15" si="21">IF(H$8=0,0,H14)</f>
        <v/>
      </c>
      <c r="I15" s="76">
        <f t="shared" si="20"/>
        <v>0</v>
      </c>
      <c r="J15" s="76">
        <f t="shared" si="12"/>
        <v>0</v>
      </c>
      <c r="K15" s="76"/>
      <c r="L15" s="76"/>
      <c r="M15" s="114">
        <f t="shared" si="7"/>
        <v>130872</v>
      </c>
      <c r="N15" s="76">
        <f t="shared" si="0"/>
        <v>4800</v>
      </c>
      <c r="O15" s="76">
        <f t="shared" si="13"/>
        <v>0</v>
      </c>
      <c r="P15" s="76">
        <f>IF(Master!$C$14="FixPay",0,Master!$C$9)</f>
        <v>7000</v>
      </c>
      <c r="Q15" s="76">
        <f t="shared" si="8"/>
        <v>0</v>
      </c>
      <c r="R15" s="76">
        <f t="shared" si="1"/>
        <v>875</v>
      </c>
      <c r="S15" s="76">
        <f t="shared" si="14"/>
        <v>0</v>
      </c>
      <c r="T15" s="76">
        <v>0</v>
      </c>
      <c r="U15" s="76">
        <f t="shared" si="15"/>
        <v>10000</v>
      </c>
      <c r="V15" s="76"/>
      <c r="W15" s="76"/>
      <c r="X15" s="76"/>
      <c r="Y15" s="76">
        <f t="shared" si="9"/>
        <v>0</v>
      </c>
      <c r="Z15" s="70">
        <f t="shared" si="2"/>
        <v>22675</v>
      </c>
      <c r="AA15" s="59">
        <f t="shared" si="3"/>
        <v>108197</v>
      </c>
      <c r="AB15" s="46"/>
      <c r="AC15" s="19"/>
    </row>
    <row r="16" spans="1:31" s="9" customFormat="1" ht="18" customHeight="1" x14ac:dyDescent="0.25">
      <c r="A16" s="19"/>
      <c r="B16" s="9">
        <v>11</v>
      </c>
      <c r="C16" s="111">
        <v>45962</v>
      </c>
      <c r="D16" s="68">
        <f t="shared" si="17"/>
        <v>77900</v>
      </c>
      <c r="E16" s="76">
        <f>IF(Master!$C$14="FixPay",0,ROUND(58%*D16,0))</f>
        <v>45182</v>
      </c>
      <c r="F16" s="76">
        <f>IF(Master!$C$14="FixPay",0,IF(Master!$E$10="NA",0,IF(Master!$E$10=10%,ROUND(0.1*D16,0),IF(Master!$E$10=20%,ROUND(0.2*D16,0),ROUND(0.3*D16,0)))))</f>
        <v>7790</v>
      </c>
      <c r="G16" s="76">
        <f t="shared" si="20"/>
        <v>0</v>
      </c>
      <c r="H16" s="76" t="str">
        <f t="shared" ref="H16" si="22">IF(H$8=0,0,H15)</f>
        <v/>
      </c>
      <c r="I16" s="76">
        <f t="shared" si="20"/>
        <v>0</v>
      </c>
      <c r="J16" s="76">
        <f t="shared" si="12"/>
        <v>0</v>
      </c>
      <c r="K16" s="76"/>
      <c r="L16" s="76"/>
      <c r="M16" s="114">
        <f t="shared" si="7"/>
        <v>130872</v>
      </c>
      <c r="N16" s="76">
        <f t="shared" si="0"/>
        <v>4800</v>
      </c>
      <c r="O16" s="76">
        <f t="shared" si="13"/>
        <v>0</v>
      </c>
      <c r="P16" s="76">
        <f>IF(Master!$C$14="FixPay",0,Master!$C$9)</f>
        <v>7000</v>
      </c>
      <c r="Q16" s="76">
        <f t="shared" si="8"/>
        <v>0</v>
      </c>
      <c r="R16" s="76">
        <f t="shared" si="1"/>
        <v>875</v>
      </c>
      <c r="S16" s="76">
        <f t="shared" si="14"/>
        <v>0</v>
      </c>
      <c r="T16" s="76">
        <v>0</v>
      </c>
      <c r="U16" s="76">
        <f t="shared" si="15"/>
        <v>10000</v>
      </c>
      <c r="V16" s="76"/>
      <c r="W16" s="76"/>
      <c r="X16" s="76"/>
      <c r="Y16" s="76">
        <f t="shared" si="9"/>
        <v>0</v>
      </c>
      <c r="Z16" s="70">
        <f t="shared" si="2"/>
        <v>22675</v>
      </c>
      <c r="AA16" s="59">
        <f t="shared" si="3"/>
        <v>108197</v>
      </c>
      <c r="AB16" s="46"/>
      <c r="AC16" s="19"/>
    </row>
    <row r="17" spans="1:33" s="9" customFormat="1" ht="18" customHeight="1" x14ac:dyDescent="0.25">
      <c r="A17" s="19"/>
      <c r="B17" s="9">
        <v>12</v>
      </c>
      <c r="C17" s="111">
        <v>45992</v>
      </c>
      <c r="D17" s="68">
        <f t="shared" si="17"/>
        <v>77900</v>
      </c>
      <c r="E17" s="76">
        <f>IF(Master!$C$14="FixPay",0,ROUND(58%*D17,0))</f>
        <v>45182</v>
      </c>
      <c r="F17" s="76">
        <f>IF(Master!$C$14="FixPay",0,IF(Master!$E$10="NA",0,IF(Master!$E$10=10%,ROUND(0.1*D17,0),IF(Master!$E$10=20%,ROUND(0.2*D17,0),ROUND(0.3*D17,0)))))</f>
        <v>7790</v>
      </c>
      <c r="G17" s="76">
        <f t="shared" si="20"/>
        <v>0</v>
      </c>
      <c r="H17" s="76" t="str">
        <f t="shared" ref="H17" si="23">IF(H$8=0,0,H16)</f>
        <v/>
      </c>
      <c r="I17" s="76">
        <f t="shared" si="20"/>
        <v>0</v>
      </c>
      <c r="J17" s="76">
        <f t="shared" si="12"/>
        <v>0</v>
      </c>
      <c r="K17" s="76"/>
      <c r="L17" s="76"/>
      <c r="M17" s="114">
        <f t="shared" si="7"/>
        <v>130872</v>
      </c>
      <c r="N17" s="76">
        <f t="shared" si="0"/>
        <v>4800</v>
      </c>
      <c r="O17" s="76">
        <f t="shared" si="13"/>
        <v>0</v>
      </c>
      <c r="P17" s="76">
        <f>IF(Master!$C$14="FixPay",0,Master!$C$9)</f>
        <v>7000</v>
      </c>
      <c r="Q17" s="76">
        <f t="shared" si="8"/>
        <v>0</v>
      </c>
      <c r="R17" s="76">
        <f t="shared" si="1"/>
        <v>875</v>
      </c>
      <c r="S17" s="76">
        <f t="shared" si="14"/>
        <v>0</v>
      </c>
      <c r="T17" s="76">
        <v>0</v>
      </c>
      <c r="U17" s="76">
        <f t="shared" si="15"/>
        <v>10000</v>
      </c>
      <c r="V17" s="76">
        <f>IF(Master!E13="NO",0,IF(Master!E6="State Service",500,250))</f>
        <v>500</v>
      </c>
      <c r="W17" s="94"/>
      <c r="X17" s="76"/>
      <c r="Y17" s="76">
        <f t="shared" si="9"/>
        <v>0</v>
      </c>
      <c r="Z17" s="70">
        <f t="shared" si="2"/>
        <v>23175</v>
      </c>
      <c r="AA17" s="59">
        <f t="shared" si="3"/>
        <v>107697</v>
      </c>
      <c r="AB17" s="46"/>
      <c r="AC17" s="19"/>
    </row>
    <row r="18" spans="1:33" s="9" customFormat="1" ht="18" customHeight="1" x14ac:dyDescent="0.25">
      <c r="A18" s="19"/>
      <c r="B18" s="9">
        <v>1</v>
      </c>
      <c r="C18" s="111">
        <v>46023</v>
      </c>
      <c r="D18" s="68">
        <f>IF(Master!C14="January",MROUND(ROUND(1.03*D17,0),100),D17)</f>
        <v>77900</v>
      </c>
      <c r="E18" s="76">
        <f>IF(Master!$C$14="FixPay",0,ROUND(58%*D18,0))</f>
        <v>45182</v>
      </c>
      <c r="F18" s="76">
        <f>IF(Master!$C$14="FixPay",0,IF(Master!$E$10="NA",0,IF(Master!$E$10=10%,ROUND(0.1*D18,0),IF(Master!$E$10=20%,ROUND(0.2*D18,0),ROUND(0.3*D18,0)))))</f>
        <v>7790</v>
      </c>
      <c r="G18" s="76">
        <f t="shared" si="20"/>
        <v>0</v>
      </c>
      <c r="H18" s="76" t="str">
        <f t="shared" ref="H18" si="24">IF(H$8=0,0,H17)</f>
        <v/>
      </c>
      <c r="I18" s="76">
        <f t="shared" si="20"/>
        <v>0</v>
      </c>
      <c r="J18" s="76">
        <f t="shared" si="12"/>
        <v>0</v>
      </c>
      <c r="K18" s="76"/>
      <c r="L18" s="76"/>
      <c r="M18" s="114">
        <f t="shared" si="7"/>
        <v>130872</v>
      </c>
      <c r="N18" s="76">
        <f t="shared" si="0"/>
        <v>4800</v>
      </c>
      <c r="O18" s="76">
        <f t="shared" si="13"/>
        <v>0</v>
      </c>
      <c r="P18" s="76">
        <f>IF(Master!$C$14="FixPay",0,Master!$C$9)</f>
        <v>7000</v>
      </c>
      <c r="Q18" s="76">
        <f t="shared" si="8"/>
        <v>0</v>
      </c>
      <c r="R18" s="76">
        <f t="shared" si="1"/>
        <v>875</v>
      </c>
      <c r="S18" s="76">
        <f t="shared" si="14"/>
        <v>0</v>
      </c>
      <c r="T18" s="76"/>
      <c r="U18" s="76">
        <f t="shared" si="15"/>
        <v>10000</v>
      </c>
      <c r="V18" s="76"/>
      <c r="W18" s="76"/>
      <c r="X18" s="76"/>
      <c r="Y18" s="76">
        <f t="shared" si="9"/>
        <v>0</v>
      </c>
      <c r="Z18" s="70">
        <f t="shared" si="2"/>
        <v>22675</v>
      </c>
      <c r="AA18" s="59">
        <f t="shared" si="3"/>
        <v>108197</v>
      </c>
      <c r="AB18" s="46"/>
      <c r="AC18" s="19"/>
    </row>
    <row r="19" spans="1:33" s="9" customFormat="1" ht="18" customHeight="1" x14ac:dyDescent="0.25">
      <c r="A19" s="19"/>
      <c r="B19" s="9">
        <v>2</v>
      </c>
      <c r="C19" s="111">
        <v>46054</v>
      </c>
      <c r="D19" s="68">
        <f t="shared" si="17"/>
        <v>77900</v>
      </c>
      <c r="E19" s="76">
        <f>IF(Master!$C$14="FixPay",0,ROUND(58%*D19,0))</f>
        <v>45182</v>
      </c>
      <c r="F19" s="76">
        <f>IF(Master!$C$14="FixPay",0,IF(Master!$E$10="NA",0,IF(Master!$E$10=10%,ROUND(0.1*D19,0),IF(Master!$E$10=20%,ROUND(0.2*D19,0),ROUND(0.3*D19,0)))))</f>
        <v>7790</v>
      </c>
      <c r="G19" s="76">
        <f t="shared" si="20"/>
        <v>0</v>
      </c>
      <c r="H19" s="76" t="str">
        <f t="shared" ref="H19" si="25">IF(H$8=0,0,H18)</f>
        <v/>
      </c>
      <c r="I19" s="76">
        <f t="shared" si="20"/>
        <v>0</v>
      </c>
      <c r="J19" s="76">
        <f t="shared" si="12"/>
        <v>0</v>
      </c>
      <c r="K19" s="76"/>
      <c r="L19" s="76"/>
      <c r="M19" s="114">
        <f t="shared" si="7"/>
        <v>130872</v>
      </c>
      <c r="N19" s="76">
        <f t="shared" si="0"/>
        <v>4800</v>
      </c>
      <c r="O19" s="76">
        <f t="shared" si="13"/>
        <v>0</v>
      </c>
      <c r="P19" s="76">
        <f>IF(Master!$C$14="FixPay",0,Master!$C$9)</f>
        <v>7000</v>
      </c>
      <c r="Q19" s="76">
        <f t="shared" si="8"/>
        <v>0</v>
      </c>
      <c r="R19" s="76">
        <f t="shared" si="1"/>
        <v>875</v>
      </c>
      <c r="S19" s="76">
        <f t="shared" si="14"/>
        <v>0</v>
      </c>
      <c r="T19" s="76">
        <v>0</v>
      </c>
      <c r="U19" s="76">
        <f t="shared" si="15"/>
        <v>10000</v>
      </c>
      <c r="V19" s="76"/>
      <c r="W19" s="76"/>
      <c r="X19" s="76"/>
      <c r="Y19" s="76">
        <f t="shared" si="9"/>
        <v>0</v>
      </c>
      <c r="Z19" s="70">
        <f t="shared" si="2"/>
        <v>22675</v>
      </c>
      <c r="AA19" s="59">
        <f t="shared" si="3"/>
        <v>108197</v>
      </c>
      <c r="AB19" s="46"/>
      <c r="AC19" s="19"/>
    </row>
    <row r="20" spans="1:33" s="9" customFormat="1" ht="30" customHeight="1" x14ac:dyDescent="0.25">
      <c r="A20" s="19"/>
      <c r="C20" s="115" t="s">
        <v>131</v>
      </c>
      <c r="D20" s="68"/>
      <c r="E20" s="76">
        <f>IF(Master!$C$14="FixPay",0,(ROUND(D8*55%,0)-ROUND(D8*53%,0))*3)</f>
        <v>4536</v>
      </c>
      <c r="F20" s="76"/>
      <c r="G20" s="76"/>
      <c r="H20" s="117"/>
      <c r="I20" s="102"/>
      <c r="J20" s="76"/>
      <c r="K20" s="76"/>
      <c r="L20" s="76"/>
      <c r="M20" s="114">
        <f t="shared" si="7"/>
        <v>4536</v>
      </c>
      <c r="N20" s="76">
        <f>E20</f>
        <v>4536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0">
        <f t="shared" si="2"/>
        <v>4536</v>
      </c>
      <c r="AA20" s="59">
        <f t="shared" si="3"/>
        <v>0</v>
      </c>
      <c r="AB20" s="46"/>
      <c r="AC20" s="19"/>
    </row>
    <row r="21" spans="1:33" s="9" customFormat="1" ht="30" customHeight="1" x14ac:dyDescent="0.25">
      <c r="A21" s="19"/>
      <c r="C21" s="115" t="s">
        <v>132</v>
      </c>
      <c r="D21" s="102"/>
      <c r="E21" s="76">
        <f>IF(Master!$C$14="FixPay",0,AE24)</f>
        <v>7011</v>
      </c>
      <c r="F21" s="76"/>
      <c r="G21" s="76"/>
      <c r="H21" s="117"/>
      <c r="I21" s="102"/>
      <c r="J21" s="76"/>
      <c r="K21" s="76"/>
      <c r="L21" s="76"/>
      <c r="M21" s="114">
        <f t="shared" si="7"/>
        <v>7011</v>
      </c>
      <c r="N21" s="76">
        <f>E21</f>
        <v>7011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0">
        <f t="shared" si="2"/>
        <v>7011</v>
      </c>
      <c r="AA21" s="59">
        <f t="shared" si="3"/>
        <v>0</v>
      </c>
      <c r="AB21" s="46"/>
      <c r="AC21" s="19"/>
      <c r="AE21" s="9">
        <f>ROUND(D12*3%,0)</f>
        <v>2337</v>
      </c>
      <c r="AF21" s="9">
        <f>ROUND(AE21*10%,0)</f>
        <v>234</v>
      </c>
      <c r="AG21" s="9">
        <f>AE21-AF21</f>
        <v>2103</v>
      </c>
    </row>
    <row r="22" spans="1:33" s="9" customFormat="1" ht="30" customHeight="1" x14ac:dyDescent="0.25">
      <c r="A22" s="19"/>
      <c r="C22" s="115" t="s">
        <v>133</v>
      </c>
      <c r="D22" s="68">
        <f>IF(Master!C11="NO",0,IF(Master!E11="NA",0,IF(Master!E11=3,GA55A!D19/2,VLOOKUP(Master!E11,GA55A!B8:D19,3,FALSE)/2)))</f>
        <v>37800</v>
      </c>
      <c r="E22" s="76">
        <f>IF(AND(Master!E11&gt;3,Master!E11&lt;10),ROUND(GA55A!D22*55%,0),IF(AND(Master!E11&gt;9,Master!E11&lt;13),ROUND(GA55A!D22*58%,0),ROUND(GA55A!D22*58%,0)))</f>
        <v>20790</v>
      </c>
      <c r="F22" s="102"/>
      <c r="G22" s="76"/>
      <c r="H22" s="117"/>
      <c r="I22" s="102"/>
      <c r="J22" s="76"/>
      <c r="K22" s="76"/>
      <c r="L22" s="76"/>
      <c r="M22" s="114">
        <f t="shared" si="7"/>
        <v>58590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0">
        <f t="shared" si="2"/>
        <v>0</v>
      </c>
      <c r="AA22" s="59">
        <f t="shared" si="3"/>
        <v>58590</v>
      </c>
      <c r="AB22" s="46"/>
      <c r="AC22" s="19"/>
      <c r="AE22" s="9">
        <f>ROUND(D13*3%,0)</f>
        <v>2337</v>
      </c>
      <c r="AF22" s="9">
        <f t="shared" ref="AF22:AF23" si="26">ROUND(AE22*10%,0)</f>
        <v>234</v>
      </c>
      <c r="AG22" s="9">
        <f t="shared" ref="AG22:AG23" si="27">AE22-AF22</f>
        <v>2103</v>
      </c>
    </row>
    <row r="23" spans="1:33" s="9" customFormat="1" ht="30" customHeight="1" x14ac:dyDescent="0.25">
      <c r="A23" s="19"/>
      <c r="C23" s="115" t="s">
        <v>134</v>
      </c>
      <c r="D23" s="102"/>
      <c r="E23" s="76"/>
      <c r="F23" s="76"/>
      <c r="G23" s="76"/>
      <c r="H23" s="117"/>
      <c r="I23" s="102"/>
      <c r="J23" s="76"/>
      <c r="K23" s="68">
        <f>IF(Master!C13="YES",6774,0)</f>
        <v>0</v>
      </c>
      <c r="L23" s="76"/>
      <c r="M23" s="114">
        <f t="shared" si="7"/>
        <v>0</v>
      </c>
      <c r="N23" s="76">
        <f>IF(K23="","",ROUND((K23*25%),0))</f>
        <v>0</v>
      </c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0">
        <f t="shared" si="2"/>
        <v>0</v>
      </c>
      <c r="AA23" s="59">
        <f t="shared" si="3"/>
        <v>0</v>
      </c>
      <c r="AB23" s="46"/>
      <c r="AC23" s="19"/>
      <c r="AE23" s="9">
        <f>ROUND(D14*3%,0)</f>
        <v>2337</v>
      </c>
      <c r="AF23" s="9">
        <f t="shared" si="26"/>
        <v>234</v>
      </c>
      <c r="AG23" s="9">
        <f t="shared" si="27"/>
        <v>2103</v>
      </c>
    </row>
    <row r="24" spans="1:33" s="9" customFormat="1" ht="30" customHeight="1" x14ac:dyDescent="0.25">
      <c r="A24" s="19"/>
      <c r="C24" s="115" t="s">
        <v>117</v>
      </c>
      <c r="D24" s="68"/>
      <c r="E24" s="76" t="str">
        <f>IF(Master!$C$11="NO","",IF(AND(Master!$E$11&gt;6,Master!$E$11&lt;10),ROUND(D22*3%,0),""))</f>
        <v/>
      </c>
      <c r="F24" s="76"/>
      <c r="G24" s="76"/>
      <c r="H24" s="117"/>
      <c r="I24" s="102"/>
      <c r="J24" s="76"/>
      <c r="K24" s="76"/>
      <c r="L24" s="76"/>
      <c r="M24" s="114">
        <f t="shared" si="7"/>
        <v>0</v>
      </c>
      <c r="N24" s="76" t="str">
        <f>E24</f>
        <v/>
      </c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0">
        <f t="shared" si="2"/>
        <v>0</v>
      </c>
      <c r="AA24" s="59">
        <f t="shared" si="3"/>
        <v>0</v>
      </c>
      <c r="AB24" s="46"/>
      <c r="AC24" s="19"/>
      <c r="AE24" s="9">
        <f>SUM(AE21:AE23)</f>
        <v>7011</v>
      </c>
      <c r="AF24" s="9">
        <f t="shared" ref="AF24:AG24" si="28">SUM(AF21:AF23)</f>
        <v>702</v>
      </c>
      <c r="AG24" s="9">
        <f t="shared" si="28"/>
        <v>6309</v>
      </c>
    </row>
    <row r="25" spans="1:33" s="9" customFormat="1" ht="30" customHeight="1" x14ac:dyDescent="0.25">
      <c r="A25" s="19"/>
      <c r="C25" s="115" t="s">
        <v>183</v>
      </c>
      <c r="D25" s="68"/>
      <c r="E25" s="102"/>
      <c r="F25" s="76"/>
      <c r="G25" s="76"/>
      <c r="H25" s="117"/>
      <c r="I25" s="102"/>
      <c r="J25" s="76"/>
      <c r="K25" s="76"/>
      <c r="L25" s="76"/>
      <c r="M25" s="114">
        <f t="shared" si="7"/>
        <v>0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0">
        <f t="shared" si="2"/>
        <v>0</v>
      </c>
      <c r="AA25" s="59">
        <f t="shared" si="3"/>
        <v>0</v>
      </c>
      <c r="AB25" s="46"/>
      <c r="AC25" s="19"/>
    </row>
    <row r="26" spans="1:33" s="9" customFormat="1" ht="30" customHeight="1" x14ac:dyDescent="0.25">
      <c r="A26" s="19"/>
      <c r="C26" s="115" t="s">
        <v>94</v>
      </c>
      <c r="D26" s="68"/>
      <c r="E26" s="76"/>
      <c r="F26" s="76"/>
      <c r="G26" s="76"/>
      <c r="H26" s="117"/>
      <c r="I26" s="102"/>
      <c r="J26" s="76"/>
      <c r="K26" s="76"/>
      <c r="L26" s="76"/>
      <c r="M26" s="114">
        <f t="shared" si="7"/>
        <v>0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0">
        <f t="shared" si="2"/>
        <v>0</v>
      </c>
      <c r="AA26" s="59">
        <f t="shared" si="3"/>
        <v>0</v>
      </c>
      <c r="AB26" s="46"/>
      <c r="AC26" s="19"/>
      <c r="AE26" s="9">
        <f>IF(Master!C11="YES",IF(AND(Master!E11&gt;6,Master!E11&lt;10),ROUND(D22*3%,0),0))</f>
        <v>0</v>
      </c>
    </row>
    <row r="27" spans="1:33" s="9" customFormat="1" ht="30" customHeight="1" x14ac:dyDescent="0.25">
      <c r="A27" s="19"/>
      <c r="C27" s="115" t="s">
        <v>95</v>
      </c>
      <c r="D27" s="68"/>
      <c r="E27" s="76"/>
      <c r="F27" s="76"/>
      <c r="G27" s="76"/>
      <c r="H27" s="117"/>
      <c r="I27" s="102"/>
      <c r="J27" s="76"/>
      <c r="K27" s="76"/>
      <c r="L27" s="76"/>
      <c r="M27" s="114">
        <f t="shared" si="7"/>
        <v>0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0">
        <f t="shared" si="2"/>
        <v>0</v>
      </c>
      <c r="AA27" s="59">
        <f t="shared" si="3"/>
        <v>0</v>
      </c>
      <c r="AB27" s="46"/>
      <c r="AC27" s="19"/>
    </row>
    <row r="28" spans="1:33" s="10" customFormat="1" ht="81" customHeight="1" thickBot="1" x14ac:dyDescent="0.3">
      <c r="A28" s="20"/>
      <c r="C28" s="58" t="s">
        <v>16</v>
      </c>
      <c r="D28" s="69">
        <f t="shared" ref="D28:P28" si="29">SUM(D8:D27)</f>
        <v>963400</v>
      </c>
      <c r="E28" s="75">
        <f>SUM(E8:E27)</f>
        <v>551590</v>
      </c>
      <c r="F28" s="75">
        <f>SUM(F8:F27)</f>
        <v>92560</v>
      </c>
      <c r="G28" s="75">
        <f t="shared" si="29"/>
        <v>0</v>
      </c>
      <c r="H28" s="75">
        <f t="shared" si="29"/>
        <v>0</v>
      </c>
      <c r="I28" s="75">
        <f t="shared" si="29"/>
        <v>0</v>
      </c>
      <c r="J28" s="75">
        <f t="shared" si="29"/>
        <v>0</v>
      </c>
      <c r="K28" s="75">
        <f t="shared" si="29"/>
        <v>0</v>
      </c>
      <c r="L28" s="75">
        <f t="shared" si="29"/>
        <v>0</v>
      </c>
      <c r="M28" s="57">
        <f>SUM(M8:M27)</f>
        <v>1607550</v>
      </c>
      <c r="N28" s="75">
        <f t="shared" si="29"/>
        <v>69147</v>
      </c>
      <c r="O28" s="75">
        <f t="shared" si="29"/>
        <v>0</v>
      </c>
      <c r="P28" s="75">
        <f t="shared" si="29"/>
        <v>84000</v>
      </c>
      <c r="Q28" s="75">
        <f>SUM(Q8:Q27)</f>
        <v>0</v>
      </c>
      <c r="R28" s="75">
        <f t="shared" ref="R28:Y28" si="30">SUM(R8:R27)</f>
        <v>10500</v>
      </c>
      <c r="S28" s="75">
        <f t="shared" si="30"/>
        <v>0</v>
      </c>
      <c r="T28" s="75">
        <f t="shared" si="30"/>
        <v>1400</v>
      </c>
      <c r="U28" s="75">
        <f t="shared" si="30"/>
        <v>120000</v>
      </c>
      <c r="V28" s="75">
        <f t="shared" si="30"/>
        <v>500</v>
      </c>
      <c r="W28" s="75">
        <f t="shared" si="30"/>
        <v>0</v>
      </c>
      <c r="X28" s="75">
        <f t="shared" si="30"/>
        <v>0</v>
      </c>
      <c r="Y28" s="75">
        <f t="shared" si="30"/>
        <v>0</v>
      </c>
      <c r="Z28" s="69">
        <f t="shared" ref="Z28:AA28" si="31">SUM(Z8:Z27)</f>
        <v>285547</v>
      </c>
      <c r="AA28" s="57">
        <f t="shared" si="31"/>
        <v>1322003</v>
      </c>
      <c r="AB28" s="54"/>
      <c r="AC28" s="20"/>
    </row>
    <row r="29" spans="1:33" s="4" customFormat="1" x14ac:dyDescent="0.25">
      <c r="A29" s="21"/>
      <c r="AC29" s="21"/>
    </row>
    <row r="30" spans="1:33" s="4" customFormat="1" x14ac:dyDescent="0.25">
      <c r="A30" s="21"/>
      <c r="AC30" s="21"/>
    </row>
    <row r="31" spans="1:33" s="4" customFormat="1" x14ac:dyDescent="0.25">
      <c r="A31" s="21"/>
      <c r="AC31" s="21"/>
    </row>
    <row r="32" spans="1:33" s="56" customFormat="1" ht="20.399999999999999" x14ac:dyDescent="0.25">
      <c r="A32" s="55"/>
      <c r="E32" s="88" t="s">
        <v>17</v>
      </c>
      <c r="AA32" s="88" t="s">
        <v>18</v>
      </c>
      <c r="AC32" s="55"/>
    </row>
    <row r="33" spans="4:30" ht="16.8" x14ac:dyDescent="0.25">
      <c r="D33" s="56"/>
      <c r="E33" s="99" t="str">
        <f>CONCATENATE("(",Master!C5,")")</f>
        <v>(Chandra Prakash Kurmi)</v>
      </c>
      <c r="F33" s="96"/>
      <c r="G33" s="96"/>
      <c r="H33" s="96"/>
      <c r="I33" s="96"/>
      <c r="J33" s="96"/>
      <c r="K33" s="96"/>
      <c r="L33" s="96"/>
      <c r="M33" s="213" t="s">
        <v>32</v>
      </c>
      <c r="N33" s="213"/>
      <c r="O33" s="213"/>
      <c r="P33" s="213"/>
      <c r="Q33" s="213"/>
      <c r="R33" s="96"/>
      <c r="S33" s="96"/>
      <c r="T33" s="97"/>
      <c r="U33" s="97"/>
      <c r="V33" s="97"/>
      <c r="W33" s="96"/>
      <c r="X33" s="96"/>
      <c r="Y33" s="96"/>
      <c r="Z33" s="96"/>
      <c r="AA33" s="99" t="str">
        <f>IF(Master!E4="","",CONCATENATE("(",Master!E4,")"))</f>
        <v>(ABCD)</v>
      </c>
      <c r="AB33" s="96"/>
    </row>
    <row r="34" spans="4:30" s="18" customFormat="1" ht="3" customHeight="1" x14ac:dyDescent="0.25">
      <c r="AD34" s="3"/>
    </row>
  </sheetData>
  <sheetProtection algorithmName="SHA-512" hashValue="0V6i/De1M92CgNL14P1BMSWaZ7eL12aWwbYaiON4dq3zo/OuM2Xl0jRYdRHcHHNJGsBdqVw7REtT3qnNI3Yw7Q==" saltValue="PXyHk6ZPM3Ob+nCQT5r9lg==" spinCount="100000" sheet="1" formatColumns="0" selectLockedCells="1"/>
  <customSheetViews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7">
    <mergeCell ref="I6:J6"/>
    <mergeCell ref="K5:M5"/>
    <mergeCell ref="K6:M6"/>
    <mergeCell ref="D5:H5"/>
    <mergeCell ref="D6:H6"/>
    <mergeCell ref="C2:AB2"/>
    <mergeCell ref="C3:AB3"/>
    <mergeCell ref="AA5:AB5"/>
    <mergeCell ref="Y5:Z5"/>
    <mergeCell ref="Q5:R5"/>
    <mergeCell ref="S5:U5"/>
    <mergeCell ref="I5:J5"/>
    <mergeCell ref="Y6:Z6"/>
    <mergeCell ref="AA6:AB6"/>
    <mergeCell ref="Q6:R6"/>
    <mergeCell ref="S6:V6"/>
    <mergeCell ref="M33:Q33"/>
  </mergeCells>
  <phoneticPr fontId="0" type="noConversion"/>
  <conditionalFormatting sqref="H9:H19 E23:G23 K23 D24:G24 D25 F25:G25 D26:G27">
    <cfRule type="cellIs" dxfId="7" priority="1" stopIfTrue="1" operator="equal">
      <formula>0</formula>
    </cfRule>
  </conditionalFormatting>
  <conditionalFormatting sqref="I8:R19 M8:M27">
    <cfRule type="cellIs" dxfId="6" priority="2" stopIfTrue="1" operator="equal">
      <formula>0</formula>
    </cfRule>
  </conditionalFormatting>
  <conditionalFormatting sqref="R8:X8 D8:D20 X8:X22 R9:W16 X9:Y19 R17:V17 R18:W19 J20:Y27 D22:E22 G22 E8:G21">
    <cfRule type="cellIs" dxfId="5" priority="11" stopIfTrue="1" operator="equal">
      <formula>0</formula>
    </cfRule>
  </conditionalFormatting>
  <dataValidations disablePrompts="1" count="2">
    <dataValidation type="list" allowBlank="1" showInputMessage="1" showErrorMessage="1" sqref="Z1 K1" xr:uid="{00000000-0002-0000-0200-000000000000}">
      <formula1>"Yes,No"</formula1>
    </dataValidation>
    <dataValidation type="list" allowBlank="1" showInputMessage="1" showErrorMessage="1" sqref="S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72" orientation="landscape" blackAndWhite="1" r:id="rId3"/>
  <headerFooter alignWithMargins="0"/>
  <ignoredErrors>
    <ignoredError sqref="E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00B050"/>
  </sheetPr>
  <dimension ref="A1:DU568"/>
  <sheetViews>
    <sheetView zoomScale="110" zoomScaleNormal="110" workbookViewId="0">
      <selection activeCell="D5" sqref="D5"/>
    </sheetView>
  </sheetViews>
  <sheetFormatPr defaultColWidth="0" defaultRowHeight="18" zeroHeight="1" x14ac:dyDescent="0.35"/>
  <cols>
    <col min="1" max="1" width="11.6640625" style="1" customWidth="1"/>
    <col min="2" max="2" width="8.6640625" style="132" customWidth="1"/>
    <col min="3" max="3" width="72.33203125" style="1" customWidth="1"/>
    <col min="4" max="4" width="19.109375" style="130" customWidth="1"/>
    <col min="5" max="5" width="11.33203125" style="1" customWidth="1"/>
    <col min="6" max="6" width="12" style="1" hidden="1" customWidth="1"/>
    <col min="7" max="7" width="8.5546875" style="25" hidden="1" customWidth="1"/>
    <col min="8" max="8" width="12.109375" style="25" hidden="1" customWidth="1"/>
    <col min="9" max="9" width="12.44140625" style="25" hidden="1" customWidth="1"/>
    <col min="10" max="10" width="11.5546875" style="25" hidden="1" customWidth="1"/>
    <col min="11" max="11" width="5.6640625" style="1" hidden="1" customWidth="1"/>
    <col min="12" max="12" width="4.88671875" style="25" hidden="1" customWidth="1"/>
    <col min="13" max="13" width="7.88671875" style="25" hidden="1" customWidth="1"/>
    <col min="14" max="14" width="10" style="25" hidden="1" customWidth="1"/>
    <col min="15" max="15" width="9.33203125" style="25" hidden="1" customWidth="1"/>
    <col min="16" max="16" width="11.6640625" style="25" hidden="1" customWidth="1"/>
    <col min="17" max="17" width="7.109375" style="25" hidden="1" customWidth="1"/>
    <col min="18" max="21" width="9.109375" hidden="1" customWidth="1"/>
    <col min="22" max="22" width="5.6640625" style="25" hidden="1" customWidth="1"/>
    <col min="23" max="23" width="6" style="25" hidden="1" customWidth="1"/>
    <col min="24" max="24" width="8" style="25" hidden="1" customWidth="1"/>
    <col min="25" max="25" width="7" style="25" hidden="1" customWidth="1"/>
    <col min="26" max="26" width="6.5546875" style="25" hidden="1" customWidth="1"/>
    <col min="27" max="27" width="11.109375" style="25" hidden="1" customWidth="1"/>
    <col min="28" max="28" width="11.109375" style="1" hidden="1" customWidth="1"/>
    <col min="29" max="29" width="5.33203125" style="1" hidden="1" customWidth="1"/>
    <col min="30" max="30" width="8.33203125" style="1" hidden="1" customWidth="1"/>
    <col min="31" max="32" width="5.33203125" style="1" hidden="1" customWidth="1"/>
    <col min="33" max="33" width="8.33203125" style="1" hidden="1" customWidth="1"/>
    <col min="34" max="34" width="5.109375" style="1" hidden="1" customWidth="1"/>
    <col min="35" max="36" width="9.5546875" style="1" hidden="1" customWidth="1"/>
    <col min="37" max="37" width="10.5546875" style="1" hidden="1" customWidth="1"/>
    <col min="38" max="38" width="5.109375" style="1" hidden="1" customWidth="1"/>
    <col min="39" max="39" width="7.33203125" style="1" hidden="1" customWidth="1"/>
    <col min="40" max="40" width="7.6640625" style="1" hidden="1" customWidth="1"/>
    <col min="41" max="41" width="5.109375" style="1" hidden="1" customWidth="1"/>
    <col min="42" max="42" width="8" style="1" hidden="1" customWidth="1"/>
    <col min="43" max="43" width="11.44140625" style="1" hidden="1" customWidth="1"/>
    <col min="44" max="44" width="14.33203125" style="1" hidden="1" customWidth="1"/>
    <col min="45" max="45" width="9" style="1" hidden="1" customWidth="1"/>
    <col min="46" max="46" width="5.88671875" style="1" hidden="1" customWidth="1"/>
    <col min="47" max="47" width="7.5546875" style="1" hidden="1" customWidth="1"/>
    <col min="48" max="48" width="13.109375" style="1" hidden="1" customWidth="1"/>
    <col min="49" max="49" width="7.5546875" style="1" hidden="1" customWidth="1"/>
    <col min="50" max="50" width="13.109375" style="1" hidden="1" customWidth="1"/>
    <col min="51" max="51" width="7.5546875" style="1" hidden="1" customWidth="1"/>
    <col min="52" max="52" width="13.109375" style="1" hidden="1" customWidth="1"/>
    <col min="53" max="53" width="7.5546875" style="1" hidden="1" customWidth="1"/>
    <col min="54" max="54" width="13.109375" style="1" hidden="1" customWidth="1"/>
    <col min="55" max="55" width="7.5546875" style="1" hidden="1" customWidth="1"/>
    <col min="56" max="56" width="13.109375" style="1" hidden="1" customWidth="1"/>
    <col min="57" max="57" width="7.5546875" style="1" hidden="1" customWidth="1"/>
    <col min="58" max="58" width="13.109375" style="1" hidden="1" customWidth="1"/>
    <col min="59" max="59" width="7.5546875" style="1" hidden="1" customWidth="1"/>
    <col min="60" max="60" width="13.109375" style="1" hidden="1" customWidth="1"/>
    <col min="61" max="61" width="7.5546875" style="1" hidden="1" customWidth="1"/>
    <col min="62" max="62" width="13.109375" style="1" hidden="1" customWidth="1"/>
    <col min="63" max="63" width="5.109375" style="1" hidden="1" customWidth="1"/>
    <col min="64" max="64" width="7.109375" style="1" hidden="1" customWidth="1"/>
    <col min="65" max="65" width="6.6640625" style="1" hidden="1" customWidth="1"/>
    <col min="66" max="66" width="5.109375" style="1" hidden="1" customWidth="1"/>
    <col min="67" max="68" width="7.6640625" style="1" hidden="1" customWidth="1"/>
    <col min="69" max="70" width="7.33203125" style="1" hidden="1" customWidth="1"/>
    <col min="71" max="71" width="9.6640625" style="1" hidden="1" customWidth="1"/>
    <col min="72" max="72" width="9.33203125" style="1" hidden="1" customWidth="1"/>
    <col min="73" max="73" width="7.6640625" style="1" hidden="1" customWidth="1"/>
    <col min="74" max="74" width="7.88671875" style="1" hidden="1" customWidth="1"/>
    <col min="75" max="75" width="9.33203125" style="1" hidden="1" customWidth="1"/>
    <col min="76" max="76" width="10" style="1" hidden="1" customWidth="1"/>
    <col min="77" max="77" width="7" style="1" hidden="1" customWidth="1"/>
    <col min="78" max="78" width="7.5546875" style="1" hidden="1" customWidth="1"/>
    <col min="79" max="79" width="9.33203125" style="1" hidden="1" customWidth="1"/>
    <col min="80" max="80" width="9" style="1" hidden="1" customWidth="1"/>
    <col min="81" max="81" width="7.6640625" style="1" hidden="1" customWidth="1"/>
    <col min="82" max="82" width="5.109375" style="1" hidden="1" customWidth="1"/>
    <col min="83" max="83" width="7.33203125" style="1" hidden="1" customWidth="1"/>
    <col min="84" max="84" width="6.5546875" style="1" hidden="1" customWidth="1"/>
    <col min="85" max="85" width="6.33203125" style="1" hidden="1" customWidth="1"/>
    <col min="86" max="86" width="6.44140625" style="1" hidden="1" customWidth="1"/>
    <col min="87" max="87" width="5.109375" style="1" hidden="1" customWidth="1"/>
    <col min="88" max="88" width="6.33203125" style="1" hidden="1" customWidth="1"/>
    <col min="89" max="93" width="5.33203125" style="1" hidden="1" customWidth="1"/>
    <col min="94" max="94" width="5.109375" style="1" hidden="1" customWidth="1"/>
    <col min="95" max="95" width="7.5546875" style="1" hidden="1" customWidth="1"/>
    <col min="96" max="96" width="7.33203125" style="1" hidden="1" customWidth="1"/>
    <col min="97" max="97" width="12.88671875" style="1" hidden="1" customWidth="1"/>
    <col min="98" max="98" width="7.33203125" style="1" hidden="1" customWidth="1"/>
    <col min="99" max="99" width="12.88671875" style="1" hidden="1" customWidth="1"/>
    <col min="100" max="100" width="9.88671875" style="1" hidden="1" customWidth="1"/>
    <col min="101" max="101" width="10" style="1" hidden="1" customWidth="1"/>
    <col min="102" max="102" width="13.44140625" style="1" hidden="1" customWidth="1"/>
    <col min="103" max="103" width="10.109375" style="1" hidden="1" customWidth="1"/>
    <col min="104" max="104" width="8.44140625" style="1" hidden="1" customWidth="1"/>
    <col min="105" max="105" width="13.5546875" style="1" hidden="1" customWidth="1"/>
    <col min="106" max="106" width="5.109375" style="1" hidden="1" customWidth="1"/>
    <col min="107" max="107" width="8" style="1" hidden="1" customWidth="1"/>
    <col min="108" max="108" width="11.44140625" style="1" hidden="1" customWidth="1"/>
    <col min="109" max="109" width="7.6640625" style="1" hidden="1" customWidth="1"/>
    <col min="110" max="110" width="7.5546875" style="1" hidden="1" customWidth="1"/>
    <col min="111" max="112" width="5.109375" style="1" hidden="1" customWidth="1"/>
    <col min="113" max="113" width="14.109375" style="1" hidden="1" customWidth="1"/>
    <col min="114" max="114" width="15.5546875" style="1" hidden="1" customWidth="1"/>
    <col min="115" max="125" width="0" style="1" hidden="1" customWidth="1"/>
    <col min="126" max="16384" width="9.109375" style="1" hidden="1"/>
  </cols>
  <sheetData>
    <row r="1" spans="1:121" ht="46.95" customHeight="1" x14ac:dyDescent="0.3">
      <c r="A1" s="31"/>
      <c r="B1" s="224" t="s">
        <v>34</v>
      </c>
      <c r="C1" s="224"/>
      <c r="D1" s="224"/>
      <c r="E1" s="31"/>
      <c r="G1" s="1"/>
      <c r="H1" s="1"/>
      <c r="I1" s="1"/>
      <c r="J1" s="1"/>
      <c r="K1" s="31"/>
      <c r="L1" s="32"/>
      <c r="M1" s="31"/>
      <c r="N1" s="31"/>
      <c r="O1" s="31"/>
      <c r="P1" s="31"/>
      <c r="Q1" s="31"/>
      <c r="Y1" s="1"/>
      <c r="Z1" s="1"/>
      <c r="AA1" s="1"/>
    </row>
    <row r="2" spans="1:121" ht="49.95" customHeight="1" x14ac:dyDescent="0.3">
      <c r="A2" s="31"/>
      <c r="B2" s="225" t="str">
        <f>GA55A!D5&amp; " ,      " &amp;GA55A!D6&amp;"           PAN-  "&amp;GA55A!K5</f>
        <v>Chandra Prakash Kurmi ,      Lecturer (L-14)           PAN-  AAAAAXXXXA</v>
      </c>
      <c r="C2" s="226"/>
      <c r="D2" s="227"/>
      <c r="E2" s="31"/>
      <c r="I2" s="90" t="s">
        <v>102</v>
      </c>
      <c r="K2" s="31"/>
      <c r="L2" s="32"/>
      <c r="M2" s="32"/>
      <c r="N2" s="32"/>
      <c r="O2" s="32"/>
      <c r="P2" s="32"/>
      <c r="Q2" s="32"/>
    </row>
    <row r="3" spans="1:121" ht="19.95" customHeight="1" x14ac:dyDescent="0.3">
      <c r="A3" s="31"/>
      <c r="B3" s="137">
        <v>1</v>
      </c>
      <c r="C3" s="138" t="s">
        <v>175</v>
      </c>
      <c r="D3" s="140">
        <v>75000</v>
      </c>
      <c r="E3" s="31"/>
      <c r="K3" s="31"/>
      <c r="L3" s="32"/>
      <c r="M3" s="32"/>
      <c r="N3" s="32"/>
      <c r="O3" s="32"/>
      <c r="P3" s="32"/>
      <c r="Q3" s="32"/>
      <c r="DQ3" s="2" t="s">
        <v>7</v>
      </c>
    </row>
    <row r="4" spans="1:121" ht="19.95" customHeight="1" x14ac:dyDescent="0.3">
      <c r="A4" s="31"/>
      <c r="B4" s="137">
        <v>2</v>
      </c>
      <c r="C4" s="138" t="s">
        <v>176</v>
      </c>
      <c r="D4" s="141">
        <v>0</v>
      </c>
      <c r="E4" s="31"/>
      <c r="H4" s="26" t="e">
        <f>SUM(#REF!)</f>
        <v>#REF!</v>
      </c>
      <c r="I4" s="66" t="e">
        <f>SUM(#REF!)</f>
        <v>#REF!</v>
      </c>
      <c r="K4" s="31"/>
      <c r="L4" s="32"/>
      <c r="M4" s="32"/>
      <c r="N4" s="32"/>
      <c r="O4" s="32"/>
      <c r="P4" s="32"/>
      <c r="Q4" s="32"/>
      <c r="DQ4" s="2"/>
    </row>
    <row r="5" spans="1:121" ht="19.95" customHeight="1" x14ac:dyDescent="0.3">
      <c r="A5" s="31"/>
      <c r="B5" s="137">
        <v>3</v>
      </c>
      <c r="C5" s="138" t="s">
        <v>190</v>
      </c>
      <c r="D5" s="140">
        <v>0</v>
      </c>
      <c r="E5" s="31"/>
      <c r="F5" s="25"/>
      <c r="H5" s="26" t="e">
        <f>SUM(#REF!)</f>
        <v>#REF!</v>
      </c>
      <c r="I5" s="66" t="e">
        <f>#REF!</f>
        <v>#REF!</v>
      </c>
      <c r="K5" s="31"/>
      <c r="L5" s="32"/>
      <c r="M5" s="32"/>
      <c r="N5" s="32"/>
      <c r="O5" s="32"/>
      <c r="P5" s="32"/>
      <c r="Q5" s="32"/>
      <c r="DQ5" s="2"/>
    </row>
    <row r="6" spans="1:121" ht="19.95" customHeight="1" x14ac:dyDescent="0.35">
      <c r="A6" s="31"/>
      <c r="B6" s="137">
        <v>4</v>
      </c>
      <c r="C6" s="138" t="s">
        <v>171</v>
      </c>
      <c r="D6" s="141">
        <v>0</v>
      </c>
      <c r="E6" s="64"/>
      <c r="F6" s="93" t="e">
        <f>IF(I6-150001&lt;0,0,IF(I6-150000&lt;50000,I6-150000,50000))</f>
        <v>#REF!</v>
      </c>
      <c r="I6" s="91" t="e">
        <f>SUM(I4:I5)</f>
        <v>#REF!</v>
      </c>
      <c r="K6" s="31"/>
      <c r="L6" s="32"/>
      <c r="M6" s="50"/>
      <c r="N6" s="51" t="s">
        <v>66</v>
      </c>
      <c r="O6" s="51" t="s">
        <v>67</v>
      </c>
      <c r="P6" s="51" t="s">
        <v>16</v>
      </c>
      <c r="Q6" s="32"/>
      <c r="DQ6" s="2"/>
    </row>
    <row r="7" spans="1:121" ht="19.95" customHeight="1" x14ac:dyDescent="0.35">
      <c r="A7" s="31"/>
      <c r="B7" s="137">
        <v>5</v>
      </c>
      <c r="C7" s="138" t="s">
        <v>177</v>
      </c>
      <c r="D7" s="141">
        <v>0</v>
      </c>
      <c r="E7" s="64"/>
      <c r="F7" s="25"/>
      <c r="K7" s="31"/>
      <c r="L7" s="32"/>
      <c r="M7" s="52">
        <v>1</v>
      </c>
      <c r="N7" s="53">
        <f>GA55A!D8</f>
        <v>75600</v>
      </c>
      <c r="O7" s="53">
        <f>GA55A!E8</f>
        <v>40068</v>
      </c>
      <c r="P7" s="53">
        <f t="shared" ref="P7:P12" si="0">SUM(N7:O7)</f>
        <v>115668</v>
      </c>
      <c r="Q7" s="32"/>
      <c r="DQ7" s="2"/>
    </row>
    <row r="8" spans="1:121" ht="19.95" customHeight="1" x14ac:dyDescent="0.35">
      <c r="A8" s="31"/>
      <c r="B8" s="137">
        <v>6</v>
      </c>
      <c r="C8" s="139" t="s">
        <v>170</v>
      </c>
      <c r="D8" s="141">
        <v>0</v>
      </c>
      <c r="E8" s="64"/>
      <c r="F8" s="25"/>
      <c r="G8" s="48" t="e">
        <f>IF(H8&gt;I8,I8,H8)</f>
        <v>#REF!</v>
      </c>
      <c r="H8" s="49" t="e">
        <f>IF(Master!#REF!="No",0,ROUND(10%*GA55A!M28,0))</f>
        <v>#REF!</v>
      </c>
      <c r="I8" s="49" t="e">
        <f>IF(Master!#REF!="No",0,GA55A!N28)</f>
        <v>#REF!</v>
      </c>
      <c r="K8" s="31"/>
      <c r="L8" s="32"/>
      <c r="M8" s="52">
        <v>2</v>
      </c>
      <c r="N8" s="53">
        <f>GA55A!D9</f>
        <v>75600</v>
      </c>
      <c r="O8" s="53">
        <f>GA55A!E9</f>
        <v>41580</v>
      </c>
      <c r="P8" s="53">
        <f t="shared" si="0"/>
        <v>117180</v>
      </c>
      <c r="Q8" s="32"/>
      <c r="DQ8" s="2"/>
    </row>
    <row r="9" spans="1:121" ht="19.95" customHeight="1" x14ac:dyDescent="0.35">
      <c r="A9" s="31"/>
      <c r="B9" s="137">
        <v>7</v>
      </c>
      <c r="C9" s="139" t="s">
        <v>173</v>
      </c>
      <c r="D9" s="141">
        <v>0</v>
      </c>
      <c r="E9" s="64"/>
      <c r="F9" s="92" t="e">
        <f>IF(Master!#REF!="NO",50000,F6)</f>
        <v>#REF!</v>
      </c>
      <c r="G9" s="48"/>
      <c r="H9" s="48" t="e">
        <f>SUM(#REF!,#REF!)</f>
        <v>#REF!</v>
      </c>
      <c r="I9" s="48"/>
      <c r="K9" s="31"/>
      <c r="L9" s="32"/>
      <c r="M9" s="52">
        <v>3</v>
      </c>
      <c r="N9" s="53">
        <f>GA55A!D10</f>
        <v>75600</v>
      </c>
      <c r="O9" s="53">
        <f>GA55A!E10</f>
        <v>41580</v>
      </c>
      <c r="P9" s="53">
        <f t="shared" si="0"/>
        <v>117180</v>
      </c>
      <c r="Q9" s="32"/>
      <c r="DQ9" s="2" t="s">
        <v>8</v>
      </c>
    </row>
    <row r="10" spans="1:121" ht="19.95" customHeight="1" x14ac:dyDescent="0.3">
      <c r="A10" s="31"/>
      <c r="B10" s="137">
        <v>8</v>
      </c>
      <c r="C10" s="138" t="s">
        <v>172</v>
      </c>
      <c r="D10" s="141">
        <v>0</v>
      </c>
      <c r="E10" s="31"/>
      <c r="F10" s="47"/>
      <c r="G10" s="48">
        <f>IF(Master!C14="No",25000,50000)</f>
        <v>50000</v>
      </c>
      <c r="H10" s="48"/>
      <c r="I10" s="48"/>
      <c r="K10" s="31"/>
      <c r="L10" s="32"/>
      <c r="M10" s="52">
        <v>4</v>
      </c>
      <c r="N10" s="53">
        <f>GA55A!D11</f>
        <v>75600</v>
      </c>
      <c r="O10" s="53">
        <f>GA55A!E11</f>
        <v>41580</v>
      </c>
      <c r="P10" s="53">
        <f t="shared" si="0"/>
        <v>117180</v>
      </c>
      <c r="Q10" s="32"/>
      <c r="DQ10" s="2" t="s">
        <v>9</v>
      </c>
    </row>
    <row r="11" spans="1:121" ht="19.95" customHeight="1" x14ac:dyDescent="0.35">
      <c r="A11" s="31"/>
      <c r="B11" s="137">
        <v>9</v>
      </c>
      <c r="C11" s="138" t="s">
        <v>174</v>
      </c>
      <c r="D11" s="141">
        <v>0</v>
      </c>
      <c r="E11" s="31"/>
      <c r="F11" s="47"/>
      <c r="G11" s="48"/>
      <c r="H11" s="48"/>
      <c r="I11" s="48"/>
      <c r="K11" s="31"/>
      <c r="L11" s="32"/>
      <c r="M11" s="52">
        <v>5</v>
      </c>
      <c r="N11" s="53">
        <f>GA55A!D12</f>
        <v>77900</v>
      </c>
      <c r="O11" s="53">
        <f>GA55A!E12</f>
        <v>42845</v>
      </c>
      <c r="P11" s="53">
        <f t="shared" si="0"/>
        <v>120745</v>
      </c>
      <c r="Q11" s="32"/>
      <c r="DQ11" s="2" t="s">
        <v>2</v>
      </c>
    </row>
    <row r="12" spans="1:121" ht="19.95" customHeight="1" x14ac:dyDescent="0.3">
      <c r="A12" s="31"/>
      <c r="B12" s="137">
        <v>10</v>
      </c>
      <c r="C12" s="138"/>
      <c r="D12" s="142"/>
      <c r="E12" s="31"/>
      <c r="F12" s="47"/>
      <c r="G12" s="48">
        <f>IF(Master!C14="No",40000,100000)</f>
        <v>100000</v>
      </c>
      <c r="H12" s="48"/>
      <c r="I12" s="48"/>
      <c r="K12" s="31"/>
      <c r="L12" s="32"/>
      <c r="M12" s="52">
        <v>6</v>
      </c>
      <c r="N12" s="53">
        <f>GA55A!D13</f>
        <v>77900</v>
      </c>
      <c r="O12" s="53">
        <f>GA55A!E13</f>
        <v>42845</v>
      </c>
      <c r="P12" s="53">
        <f t="shared" si="0"/>
        <v>120745</v>
      </c>
      <c r="Q12" s="32"/>
      <c r="DQ12" s="2"/>
    </row>
    <row r="13" spans="1:121" ht="49.95" customHeight="1" x14ac:dyDescent="0.3">
      <c r="A13" s="31"/>
      <c r="B13" s="221" t="s">
        <v>27</v>
      </c>
      <c r="C13" s="222"/>
      <c r="D13" s="223"/>
      <c r="E13" s="31"/>
      <c r="F13" s="25"/>
      <c r="K13" s="31"/>
      <c r="L13" s="32"/>
      <c r="M13" s="32"/>
      <c r="N13" s="32"/>
      <c r="O13" s="32"/>
      <c r="P13" s="32"/>
      <c r="Q13" s="32"/>
    </row>
    <row r="14" spans="1:121" ht="50.25" customHeight="1" x14ac:dyDescent="0.3">
      <c r="A14" s="31"/>
      <c r="B14" s="220"/>
      <c r="C14" s="220"/>
      <c r="D14" s="220"/>
      <c r="E14" s="31"/>
      <c r="F14" s="25"/>
    </row>
    <row r="15" spans="1:121" ht="42.75" hidden="1" customHeight="1" x14ac:dyDescent="0.35">
      <c r="A15" s="31"/>
      <c r="B15" s="131"/>
      <c r="C15" s="31"/>
      <c r="D15" s="129"/>
      <c r="E15" s="31"/>
      <c r="F15" s="25"/>
    </row>
    <row r="16" spans="1:121" hidden="1" x14ac:dyDescent="0.35">
      <c r="R16" s="1"/>
      <c r="S16" s="1"/>
      <c r="T16" s="1"/>
      <c r="U16" s="1"/>
    </row>
    <row r="17" spans="6:21" hidden="1" x14ac:dyDescent="0.35">
      <c r="R17" s="1"/>
      <c r="S17" s="1"/>
      <c r="T17" s="1"/>
      <c r="U17" s="1"/>
    </row>
    <row r="18" spans="6:21" hidden="1" x14ac:dyDescent="0.35">
      <c r="R18" s="1"/>
      <c r="S18" s="1"/>
      <c r="T18" s="1"/>
      <c r="U18" s="1"/>
    </row>
    <row r="19" spans="6:21" hidden="1" x14ac:dyDescent="0.35">
      <c r="R19" s="1"/>
      <c r="S19" s="1"/>
      <c r="T19" s="1"/>
      <c r="U19" s="1"/>
    </row>
    <row r="20" spans="6:21" hidden="1" x14ac:dyDescent="0.35">
      <c r="R20" s="1"/>
      <c r="S20" s="1"/>
      <c r="T20" s="1"/>
      <c r="U20" s="1"/>
    </row>
    <row r="21" spans="6:21" hidden="1" x14ac:dyDescent="0.35">
      <c r="R21" s="1"/>
      <c r="S21" s="1"/>
      <c r="T21" s="1"/>
      <c r="U21" s="1"/>
    </row>
    <row r="22" spans="6:21" hidden="1" x14ac:dyDescent="0.35">
      <c r="R22" s="1"/>
      <c r="S22" s="1"/>
      <c r="T22" s="1"/>
      <c r="U22" s="1"/>
    </row>
    <row r="23" spans="6:21" hidden="1" x14ac:dyDescent="0.35">
      <c r="R23" s="1"/>
      <c r="S23" s="1"/>
      <c r="T23" s="1"/>
      <c r="U23" s="1"/>
    </row>
    <row r="24" spans="6:21" hidden="1" x14ac:dyDescent="0.35">
      <c r="R24" s="1"/>
      <c r="S24" s="1"/>
      <c r="T24" s="1"/>
      <c r="U24" s="1"/>
    </row>
    <row r="27" spans="6:21" hidden="1" x14ac:dyDescent="0.35">
      <c r="F27" s="25"/>
    </row>
    <row r="28" spans="6:21" hidden="1" x14ac:dyDescent="0.35">
      <c r="F28" s="25"/>
    </row>
    <row r="29" spans="6:21" hidden="1" x14ac:dyDescent="0.35">
      <c r="F29" s="25"/>
    </row>
    <row r="30" spans="6:21" hidden="1" x14ac:dyDescent="0.35">
      <c r="F30" s="25"/>
    </row>
    <row r="31" spans="6:21" hidden="1" x14ac:dyDescent="0.35">
      <c r="F31" s="25"/>
    </row>
    <row r="32" spans="6:21" hidden="1" x14ac:dyDescent="0.35">
      <c r="F32" s="25"/>
    </row>
    <row r="33" spans="6:6" hidden="1" x14ac:dyDescent="0.35">
      <c r="F33" s="25"/>
    </row>
    <row r="34" spans="6:6" hidden="1" x14ac:dyDescent="0.35">
      <c r="F34" s="25"/>
    </row>
    <row r="35" spans="6:6" hidden="1" x14ac:dyDescent="0.35">
      <c r="F35" s="25"/>
    </row>
    <row r="36" spans="6:6" hidden="1" x14ac:dyDescent="0.35">
      <c r="F36" s="25"/>
    </row>
    <row r="37" spans="6:6" hidden="1" x14ac:dyDescent="0.35">
      <c r="F37" s="25"/>
    </row>
    <row r="38" spans="6:6" hidden="1" x14ac:dyDescent="0.35">
      <c r="F38" s="25"/>
    </row>
    <row r="39" spans="6:6" hidden="1" x14ac:dyDescent="0.35">
      <c r="F39" s="25"/>
    </row>
    <row r="40" spans="6:6" hidden="1" x14ac:dyDescent="0.35">
      <c r="F40" s="25"/>
    </row>
    <row r="41" spans="6:6" hidden="1" x14ac:dyDescent="0.35">
      <c r="F41" s="25"/>
    </row>
    <row r="42" spans="6:6" hidden="1" x14ac:dyDescent="0.35">
      <c r="F42" s="25"/>
    </row>
    <row r="43" spans="6:6" hidden="1" x14ac:dyDescent="0.35">
      <c r="F43" s="25"/>
    </row>
    <row r="44" spans="6:6" hidden="1" x14ac:dyDescent="0.35">
      <c r="F44" s="25"/>
    </row>
    <row r="45" spans="6:6" hidden="1" x14ac:dyDescent="0.35">
      <c r="F45" s="25"/>
    </row>
    <row r="46" spans="6:6" hidden="1" x14ac:dyDescent="0.35">
      <c r="F46" s="25"/>
    </row>
    <row r="47" spans="6:6" hidden="1" x14ac:dyDescent="0.35">
      <c r="F47" s="25"/>
    </row>
    <row r="48" spans="6:6" hidden="1" x14ac:dyDescent="0.35">
      <c r="F48" s="25"/>
    </row>
    <row r="49" spans="6:6" hidden="1" x14ac:dyDescent="0.35">
      <c r="F49" s="25"/>
    </row>
    <row r="50" spans="6:6" hidden="1" x14ac:dyDescent="0.35">
      <c r="F50" s="25"/>
    </row>
    <row r="51" spans="6:6" hidden="1" x14ac:dyDescent="0.35">
      <c r="F51" s="25"/>
    </row>
    <row r="52" spans="6:6" hidden="1" x14ac:dyDescent="0.35">
      <c r="F52" s="25"/>
    </row>
    <row r="53" spans="6:6" hidden="1" x14ac:dyDescent="0.35">
      <c r="F53" s="25"/>
    </row>
    <row r="54" spans="6:6" hidden="1" x14ac:dyDescent="0.35">
      <c r="F54" s="25"/>
    </row>
    <row r="55" spans="6:6" hidden="1" x14ac:dyDescent="0.35">
      <c r="F55" s="25"/>
    </row>
    <row r="56" spans="6:6" hidden="1" x14ac:dyDescent="0.35">
      <c r="F56" s="25"/>
    </row>
    <row r="57" spans="6:6" hidden="1" x14ac:dyDescent="0.35">
      <c r="F57" s="25"/>
    </row>
    <row r="58" spans="6:6" hidden="1" x14ac:dyDescent="0.35">
      <c r="F58" s="25"/>
    </row>
    <row r="59" spans="6:6" hidden="1" x14ac:dyDescent="0.35">
      <c r="F59" s="25"/>
    </row>
    <row r="60" spans="6:6" hidden="1" x14ac:dyDescent="0.35">
      <c r="F60" s="25"/>
    </row>
    <row r="61" spans="6:6" hidden="1" x14ac:dyDescent="0.35">
      <c r="F61" s="25"/>
    </row>
    <row r="62" spans="6:6" hidden="1" x14ac:dyDescent="0.35">
      <c r="F62" s="25"/>
    </row>
    <row r="63" spans="6:6" hidden="1" x14ac:dyDescent="0.35">
      <c r="F63" s="25"/>
    </row>
    <row r="64" spans="6:6" hidden="1" x14ac:dyDescent="0.35">
      <c r="F64" s="25"/>
    </row>
    <row r="65" spans="6:6" hidden="1" x14ac:dyDescent="0.35">
      <c r="F65" s="25"/>
    </row>
    <row r="66" spans="6:6" hidden="1" x14ac:dyDescent="0.35">
      <c r="F66" s="25"/>
    </row>
    <row r="67" spans="6:6" hidden="1" x14ac:dyDescent="0.35">
      <c r="F67" s="25"/>
    </row>
    <row r="68" spans="6:6" hidden="1" x14ac:dyDescent="0.35">
      <c r="F68" s="25"/>
    </row>
    <row r="69" spans="6:6" hidden="1" x14ac:dyDescent="0.35">
      <c r="F69" s="25"/>
    </row>
    <row r="70" spans="6:6" hidden="1" x14ac:dyDescent="0.35">
      <c r="F70" s="25"/>
    </row>
    <row r="71" spans="6:6" hidden="1" x14ac:dyDescent="0.35">
      <c r="F71" s="25"/>
    </row>
    <row r="72" spans="6:6" hidden="1" x14ac:dyDescent="0.35">
      <c r="F72" s="25"/>
    </row>
    <row r="73" spans="6:6" hidden="1" x14ac:dyDescent="0.35">
      <c r="F73" s="25"/>
    </row>
    <row r="74" spans="6:6" hidden="1" x14ac:dyDescent="0.35">
      <c r="F74" s="25"/>
    </row>
    <row r="75" spans="6:6" hidden="1" x14ac:dyDescent="0.35">
      <c r="F75" s="25"/>
    </row>
    <row r="76" spans="6:6" hidden="1" x14ac:dyDescent="0.35">
      <c r="F76" s="25"/>
    </row>
    <row r="77" spans="6:6" hidden="1" x14ac:dyDescent="0.35">
      <c r="F77" s="25"/>
    </row>
    <row r="78" spans="6:6" hidden="1" x14ac:dyDescent="0.35">
      <c r="F78" s="25"/>
    </row>
    <row r="79" spans="6:6" hidden="1" x14ac:dyDescent="0.35">
      <c r="F79" s="25"/>
    </row>
    <row r="80" spans="6:6" hidden="1" x14ac:dyDescent="0.35">
      <c r="F80" s="25"/>
    </row>
    <row r="81" spans="6:6" hidden="1" x14ac:dyDescent="0.35">
      <c r="F81" s="25"/>
    </row>
    <row r="82" spans="6:6" hidden="1" x14ac:dyDescent="0.35">
      <c r="F82" s="25"/>
    </row>
    <row r="83" spans="6:6" hidden="1" x14ac:dyDescent="0.35">
      <c r="F83" s="25"/>
    </row>
    <row r="84" spans="6:6" hidden="1" x14ac:dyDescent="0.35">
      <c r="F84" s="25"/>
    </row>
    <row r="85" spans="6:6" hidden="1" x14ac:dyDescent="0.35">
      <c r="F85" s="25"/>
    </row>
    <row r="86" spans="6:6" hidden="1" x14ac:dyDescent="0.35">
      <c r="F86" s="25"/>
    </row>
    <row r="87" spans="6:6" hidden="1" x14ac:dyDescent="0.35">
      <c r="F87" s="25"/>
    </row>
    <row r="88" spans="6:6" hidden="1" x14ac:dyDescent="0.35">
      <c r="F88" s="25"/>
    </row>
    <row r="89" spans="6:6" hidden="1" x14ac:dyDescent="0.35">
      <c r="F89" s="25"/>
    </row>
    <row r="90" spans="6:6" hidden="1" x14ac:dyDescent="0.35">
      <c r="F90" s="25"/>
    </row>
    <row r="91" spans="6:6" hidden="1" x14ac:dyDescent="0.35">
      <c r="F91" s="25"/>
    </row>
    <row r="92" spans="6:6" hidden="1" x14ac:dyDescent="0.35">
      <c r="F92" s="25"/>
    </row>
    <row r="93" spans="6:6" hidden="1" x14ac:dyDescent="0.35">
      <c r="F93" s="25"/>
    </row>
    <row r="94" spans="6:6" hidden="1" x14ac:dyDescent="0.35">
      <c r="F94" s="25"/>
    </row>
    <row r="95" spans="6:6" hidden="1" x14ac:dyDescent="0.35">
      <c r="F95" s="25"/>
    </row>
    <row r="96" spans="6:6" hidden="1" x14ac:dyDescent="0.35">
      <c r="F96" s="25"/>
    </row>
    <row r="97" spans="6:6" hidden="1" x14ac:dyDescent="0.35">
      <c r="F97" s="25"/>
    </row>
    <row r="98" spans="6:6" hidden="1" x14ac:dyDescent="0.35">
      <c r="F98" s="25"/>
    </row>
    <row r="99" spans="6:6" hidden="1" x14ac:dyDescent="0.35">
      <c r="F99" s="25"/>
    </row>
    <row r="100" spans="6:6" hidden="1" x14ac:dyDescent="0.35">
      <c r="F100" s="25"/>
    </row>
    <row r="101" spans="6:6" hidden="1" x14ac:dyDescent="0.35">
      <c r="F101" s="25"/>
    </row>
    <row r="102" spans="6:6" hidden="1" x14ac:dyDescent="0.35">
      <c r="F102" s="25"/>
    </row>
    <row r="103" spans="6:6" hidden="1" x14ac:dyDescent="0.35">
      <c r="F103" s="25"/>
    </row>
    <row r="104" spans="6:6" hidden="1" x14ac:dyDescent="0.35">
      <c r="F104" s="25"/>
    </row>
    <row r="105" spans="6:6" hidden="1" x14ac:dyDescent="0.35">
      <c r="F105" s="25"/>
    </row>
    <row r="106" spans="6:6" hidden="1" x14ac:dyDescent="0.35">
      <c r="F106" s="25"/>
    </row>
    <row r="107" spans="6:6" hidden="1" x14ac:dyDescent="0.35">
      <c r="F107" s="25"/>
    </row>
    <row r="108" spans="6:6" hidden="1" x14ac:dyDescent="0.35">
      <c r="F108" s="25"/>
    </row>
    <row r="109" spans="6:6" hidden="1" x14ac:dyDescent="0.35">
      <c r="F109" s="25"/>
    </row>
    <row r="110" spans="6:6" hidden="1" x14ac:dyDescent="0.35">
      <c r="F110" s="25"/>
    </row>
    <row r="111" spans="6:6" hidden="1" x14ac:dyDescent="0.35">
      <c r="F111" s="25"/>
    </row>
    <row r="112" spans="6:6" hidden="1" x14ac:dyDescent="0.35">
      <c r="F112" s="25"/>
    </row>
    <row r="113" spans="6:6" hidden="1" x14ac:dyDescent="0.35">
      <c r="F113" s="25"/>
    </row>
    <row r="114" spans="6:6" hidden="1" x14ac:dyDescent="0.35">
      <c r="F114" s="25"/>
    </row>
    <row r="115" spans="6:6" hidden="1" x14ac:dyDescent="0.35">
      <c r="F115" s="25"/>
    </row>
    <row r="116" spans="6:6" hidden="1" x14ac:dyDescent="0.35">
      <c r="F116" s="25"/>
    </row>
    <row r="117" spans="6:6" hidden="1" x14ac:dyDescent="0.35">
      <c r="F117" s="25"/>
    </row>
    <row r="118" spans="6:6" hidden="1" x14ac:dyDescent="0.35">
      <c r="F118" s="25"/>
    </row>
    <row r="119" spans="6:6" hidden="1" x14ac:dyDescent="0.35">
      <c r="F119" s="25"/>
    </row>
    <row r="120" spans="6:6" hidden="1" x14ac:dyDescent="0.35">
      <c r="F120" s="25"/>
    </row>
    <row r="121" spans="6:6" hidden="1" x14ac:dyDescent="0.35">
      <c r="F121" s="25"/>
    </row>
    <row r="122" spans="6:6" hidden="1" x14ac:dyDescent="0.35">
      <c r="F122" s="25"/>
    </row>
    <row r="123" spans="6:6" hidden="1" x14ac:dyDescent="0.35">
      <c r="F123" s="25"/>
    </row>
    <row r="124" spans="6:6" hidden="1" x14ac:dyDescent="0.35">
      <c r="F124" s="25"/>
    </row>
    <row r="125" spans="6:6" hidden="1" x14ac:dyDescent="0.35">
      <c r="F125" s="25"/>
    </row>
    <row r="126" spans="6:6" hidden="1" x14ac:dyDescent="0.35">
      <c r="F126" s="25"/>
    </row>
    <row r="127" spans="6:6" hidden="1" x14ac:dyDescent="0.35">
      <c r="F127" s="25"/>
    </row>
    <row r="128" spans="6:6" hidden="1" x14ac:dyDescent="0.35">
      <c r="F128" s="25"/>
    </row>
    <row r="129" spans="6:6" hidden="1" x14ac:dyDescent="0.35">
      <c r="F129" s="25"/>
    </row>
    <row r="130" spans="6:6" hidden="1" x14ac:dyDescent="0.35">
      <c r="F130" s="25"/>
    </row>
    <row r="131" spans="6:6" hidden="1" x14ac:dyDescent="0.35">
      <c r="F131" s="25"/>
    </row>
    <row r="132" spans="6:6" hidden="1" x14ac:dyDescent="0.35">
      <c r="F132" s="25"/>
    </row>
    <row r="133" spans="6:6" hidden="1" x14ac:dyDescent="0.35">
      <c r="F133" s="25"/>
    </row>
    <row r="134" spans="6:6" hidden="1" x14ac:dyDescent="0.35">
      <c r="F134" s="25"/>
    </row>
    <row r="135" spans="6:6" hidden="1" x14ac:dyDescent="0.35">
      <c r="F135" s="25"/>
    </row>
    <row r="136" spans="6:6" hidden="1" x14ac:dyDescent="0.35">
      <c r="F136" s="25"/>
    </row>
    <row r="137" spans="6:6" hidden="1" x14ac:dyDescent="0.35">
      <c r="F137" s="25"/>
    </row>
    <row r="138" spans="6:6" hidden="1" x14ac:dyDescent="0.35">
      <c r="F138" s="25"/>
    </row>
    <row r="139" spans="6:6" hidden="1" x14ac:dyDescent="0.35">
      <c r="F139" s="25"/>
    </row>
    <row r="140" spans="6:6" hidden="1" x14ac:dyDescent="0.35">
      <c r="F140" s="25"/>
    </row>
    <row r="141" spans="6:6" hidden="1" x14ac:dyDescent="0.35">
      <c r="F141" s="25"/>
    </row>
    <row r="142" spans="6:6" hidden="1" x14ac:dyDescent="0.35">
      <c r="F142" s="25"/>
    </row>
    <row r="143" spans="6:6" hidden="1" x14ac:dyDescent="0.35">
      <c r="F143" s="25"/>
    </row>
    <row r="144" spans="6:6" hidden="1" x14ac:dyDescent="0.35">
      <c r="F144" s="25"/>
    </row>
    <row r="145" spans="6:6" hidden="1" x14ac:dyDescent="0.35">
      <c r="F145" s="25"/>
    </row>
    <row r="146" spans="6:6" hidden="1" x14ac:dyDescent="0.35">
      <c r="F146" s="25"/>
    </row>
    <row r="147" spans="6:6" hidden="1" x14ac:dyDescent="0.35">
      <c r="F147" s="25"/>
    </row>
    <row r="148" spans="6:6" hidden="1" x14ac:dyDescent="0.35">
      <c r="F148" s="25"/>
    </row>
    <row r="149" spans="6:6" hidden="1" x14ac:dyDescent="0.35">
      <c r="F149" s="25"/>
    </row>
    <row r="150" spans="6:6" hidden="1" x14ac:dyDescent="0.35">
      <c r="F150" s="25"/>
    </row>
    <row r="151" spans="6:6" hidden="1" x14ac:dyDescent="0.35">
      <c r="F151" s="25"/>
    </row>
    <row r="152" spans="6:6" hidden="1" x14ac:dyDescent="0.35">
      <c r="F152" s="25"/>
    </row>
    <row r="153" spans="6:6" hidden="1" x14ac:dyDescent="0.35">
      <c r="F153" s="25"/>
    </row>
    <row r="154" spans="6:6" hidden="1" x14ac:dyDescent="0.35">
      <c r="F154" s="25"/>
    </row>
    <row r="155" spans="6:6" hidden="1" x14ac:dyDescent="0.35">
      <c r="F155" s="25"/>
    </row>
    <row r="156" spans="6:6" hidden="1" x14ac:dyDescent="0.35">
      <c r="F156" s="25"/>
    </row>
    <row r="157" spans="6:6" hidden="1" x14ac:dyDescent="0.35">
      <c r="F157" s="25"/>
    </row>
    <row r="158" spans="6:6" hidden="1" x14ac:dyDescent="0.35">
      <c r="F158" s="25"/>
    </row>
    <row r="159" spans="6:6" hidden="1" x14ac:dyDescent="0.35">
      <c r="F159" s="25"/>
    </row>
    <row r="160" spans="6:6" hidden="1" x14ac:dyDescent="0.35">
      <c r="F160" s="25"/>
    </row>
    <row r="161" spans="6:6" hidden="1" x14ac:dyDescent="0.35">
      <c r="F161" s="25"/>
    </row>
    <row r="162" spans="6:6" hidden="1" x14ac:dyDescent="0.35">
      <c r="F162" s="25"/>
    </row>
    <row r="163" spans="6:6" hidden="1" x14ac:dyDescent="0.35">
      <c r="F163" s="25"/>
    </row>
    <row r="164" spans="6:6" hidden="1" x14ac:dyDescent="0.35">
      <c r="F164" s="25"/>
    </row>
    <row r="165" spans="6:6" hidden="1" x14ac:dyDescent="0.35">
      <c r="F165" s="25"/>
    </row>
    <row r="166" spans="6:6" hidden="1" x14ac:dyDescent="0.35">
      <c r="F166" s="25"/>
    </row>
    <row r="167" spans="6:6" hidden="1" x14ac:dyDescent="0.35">
      <c r="F167" s="25"/>
    </row>
    <row r="168" spans="6:6" hidden="1" x14ac:dyDescent="0.35">
      <c r="F168" s="25"/>
    </row>
    <row r="169" spans="6:6" hidden="1" x14ac:dyDescent="0.35">
      <c r="F169" s="25"/>
    </row>
    <row r="170" spans="6:6" hidden="1" x14ac:dyDescent="0.35">
      <c r="F170" s="25"/>
    </row>
    <row r="171" spans="6:6" hidden="1" x14ac:dyDescent="0.35">
      <c r="F171" s="25"/>
    </row>
    <row r="172" spans="6:6" hidden="1" x14ac:dyDescent="0.35">
      <c r="F172" s="25"/>
    </row>
    <row r="173" spans="6:6" hidden="1" x14ac:dyDescent="0.35">
      <c r="F173" s="25"/>
    </row>
    <row r="174" spans="6:6" hidden="1" x14ac:dyDescent="0.35">
      <c r="F174" s="25"/>
    </row>
    <row r="175" spans="6:6" hidden="1" x14ac:dyDescent="0.35">
      <c r="F175" s="25"/>
    </row>
    <row r="176" spans="6:6" hidden="1" x14ac:dyDescent="0.35">
      <c r="F176" s="25"/>
    </row>
    <row r="177" spans="6:6" hidden="1" x14ac:dyDescent="0.35">
      <c r="F177" s="25"/>
    </row>
    <row r="178" spans="6:6" hidden="1" x14ac:dyDescent="0.35">
      <c r="F178" s="25"/>
    </row>
    <row r="179" spans="6:6" hidden="1" x14ac:dyDescent="0.35">
      <c r="F179" s="25"/>
    </row>
    <row r="180" spans="6:6" hidden="1" x14ac:dyDescent="0.35">
      <c r="F180" s="25"/>
    </row>
    <row r="181" spans="6:6" hidden="1" x14ac:dyDescent="0.35">
      <c r="F181" s="25"/>
    </row>
    <row r="182" spans="6:6" hidden="1" x14ac:dyDescent="0.35">
      <c r="F182" s="25"/>
    </row>
    <row r="183" spans="6:6" hidden="1" x14ac:dyDescent="0.35">
      <c r="F183" s="25"/>
    </row>
    <row r="184" spans="6:6" hidden="1" x14ac:dyDescent="0.35">
      <c r="F184" s="25"/>
    </row>
    <row r="185" spans="6:6" hidden="1" x14ac:dyDescent="0.35">
      <c r="F185" s="25"/>
    </row>
    <row r="186" spans="6:6" hidden="1" x14ac:dyDescent="0.35">
      <c r="F186" s="25"/>
    </row>
    <row r="187" spans="6:6" hidden="1" x14ac:dyDescent="0.35">
      <c r="F187" s="25"/>
    </row>
    <row r="188" spans="6:6" hidden="1" x14ac:dyDescent="0.35">
      <c r="F188" s="25"/>
    </row>
    <row r="189" spans="6:6" hidden="1" x14ac:dyDescent="0.35">
      <c r="F189" s="25"/>
    </row>
    <row r="190" spans="6:6" hidden="1" x14ac:dyDescent="0.35">
      <c r="F190" s="25"/>
    </row>
    <row r="191" spans="6:6" hidden="1" x14ac:dyDescent="0.35">
      <c r="F191" s="25"/>
    </row>
    <row r="192" spans="6:6" hidden="1" x14ac:dyDescent="0.35">
      <c r="F192" s="25"/>
    </row>
    <row r="193" spans="6:6" hidden="1" x14ac:dyDescent="0.35">
      <c r="F193" s="25"/>
    </row>
    <row r="194" spans="6:6" hidden="1" x14ac:dyDescent="0.35">
      <c r="F194" s="25"/>
    </row>
    <row r="195" spans="6:6" hidden="1" x14ac:dyDescent="0.35">
      <c r="F195" s="25"/>
    </row>
    <row r="196" spans="6:6" hidden="1" x14ac:dyDescent="0.35">
      <c r="F196" s="25"/>
    </row>
    <row r="197" spans="6:6" hidden="1" x14ac:dyDescent="0.35">
      <c r="F197" s="25"/>
    </row>
    <row r="198" spans="6:6" hidden="1" x14ac:dyDescent="0.35">
      <c r="F198" s="25"/>
    </row>
    <row r="199" spans="6:6" hidden="1" x14ac:dyDescent="0.35">
      <c r="F199" s="25"/>
    </row>
    <row r="200" spans="6:6" hidden="1" x14ac:dyDescent="0.35">
      <c r="F200" s="25"/>
    </row>
    <row r="201" spans="6:6" hidden="1" x14ac:dyDescent="0.35">
      <c r="F201" s="25"/>
    </row>
    <row r="202" spans="6:6" hidden="1" x14ac:dyDescent="0.35">
      <c r="F202" s="25"/>
    </row>
    <row r="203" spans="6:6" hidden="1" x14ac:dyDescent="0.35">
      <c r="F203" s="25"/>
    </row>
    <row r="204" spans="6:6" hidden="1" x14ac:dyDescent="0.35">
      <c r="F204" s="25"/>
    </row>
    <row r="205" spans="6:6" hidden="1" x14ac:dyDescent="0.35">
      <c r="F205" s="25"/>
    </row>
    <row r="206" spans="6:6" hidden="1" x14ac:dyDescent="0.35">
      <c r="F206" s="25"/>
    </row>
    <row r="207" spans="6:6" hidden="1" x14ac:dyDescent="0.35">
      <c r="F207" s="25"/>
    </row>
    <row r="208" spans="6:6" hidden="1" x14ac:dyDescent="0.35">
      <c r="F208" s="25"/>
    </row>
    <row r="209" spans="6:6" hidden="1" x14ac:dyDescent="0.35">
      <c r="F209" s="25"/>
    </row>
    <row r="210" spans="6:6" hidden="1" x14ac:dyDescent="0.35">
      <c r="F210" s="25"/>
    </row>
    <row r="211" spans="6:6" hidden="1" x14ac:dyDescent="0.35">
      <c r="F211" s="25"/>
    </row>
    <row r="212" spans="6:6" hidden="1" x14ac:dyDescent="0.35">
      <c r="F212" s="25"/>
    </row>
    <row r="213" spans="6:6" hidden="1" x14ac:dyDescent="0.35">
      <c r="F213" s="25"/>
    </row>
    <row r="214" spans="6:6" hidden="1" x14ac:dyDescent="0.35">
      <c r="F214" s="25"/>
    </row>
    <row r="215" spans="6:6" hidden="1" x14ac:dyDescent="0.35">
      <c r="F215" s="25"/>
    </row>
    <row r="216" spans="6:6" hidden="1" x14ac:dyDescent="0.35">
      <c r="F216" s="25"/>
    </row>
    <row r="217" spans="6:6" hidden="1" x14ac:dyDescent="0.35">
      <c r="F217" s="25"/>
    </row>
    <row r="218" spans="6:6" hidden="1" x14ac:dyDescent="0.35">
      <c r="F218" s="25"/>
    </row>
    <row r="219" spans="6:6" hidden="1" x14ac:dyDescent="0.35">
      <c r="F219" s="25"/>
    </row>
    <row r="220" spans="6:6" hidden="1" x14ac:dyDescent="0.35">
      <c r="F220" s="25"/>
    </row>
    <row r="221" spans="6:6" hidden="1" x14ac:dyDescent="0.35">
      <c r="F221" s="25"/>
    </row>
    <row r="222" spans="6:6" hidden="1" x14ac:dyDescent="0.35">
      <c r="F222" s="25"/>
    </row>
    <row r="223" spans="6:6" hidden="1" x14ac:dyDescent="0.35">
      <c r="F223" s="25"/>
    </row>
    <row r="224" spans="6:6" hidden="1" x14ac:dyDescent="0.35">
      <c r="F224" s="25"/>
    </row>
    <row r="225" spans="6:6" hidden="1" x14ac:dyDescent="0.35">
      <c r="F225" s="25"/>
    </row>
    <row r="226" spans="6:6" hidden="1" x14ac:dyDescent="0.35">
      <c r="F226" s="25"/>
    </row>
    <row r="227" spans="6:6" hidden="1" x14ac:dyDescent="0.35">
      <c r="F227" s="25"/>
    </row>
    <row r="228" spans="6:6" hidden="1" x14ac:dyDescent="0.35">
      <c r="F228" s="25"/>
    </row>
    <row r="229" spans="6:6" hidden="1" x14ac:dyDescent="0.35">
      <c r="F229" s="25"/>
    </row>
    <row r="230" spans="6:6" hidden="1" x14ac:dyDescent="0.35">
      <c r="F230" s="25"/>
    </row>
    <row r="231" spans="6:6" hidden="1" x14ac:dyDescent="0.35">
      <c r="F231" s="25"/>
    </row>
    <row r="232" spans="6:6" hidden="1" x14ac:dyDescent="0.35">
      <c r="F232" s="25"/>
    </row>
    <row r="233" spans="6:6" hidden="1" x14ac:dyDescent="0.35">
      <c r="F233" s="25"/>
    </row>
    <row r="234" spans="6:6" hidden="1" x14ac:dyDescent="0.35">
      <c r="F234" s="25"/>
    </row>
    <row r="235" spans="6:6" hidden="1" x14ac:dyDescent="0.35">
      <c r="F235" s="25"/>
    </row>
    <row r="236" spans="6:6" hidden="1" x14ac:dyDescent="0.35">
      <c r="F236" s="25"/>
    </row>
    <row r="237" spans="6:6" hidden="1" x14ac:dyDescent="0.35">
      <c r="F237" s="25"/>
    </row>
    <row r="238" spans="6:6" hidden="1" x14ac:dyDescent="0.35">
      <c r="F238" s="25"/>
    </row>
    <row r="239" spans="6:6" hidden="1" x14ac:dyDescent="0.35">
      <c r="F239" s="25"/>
    </row>
    <row r="240" spans="6:6" hidden="1" x14ac:dyDescent="0.35">
      <c r="F240" s="25"/>
    </row>
    <row r="241" spans="6:6" hidden="1" x14ac:dyDescent="0.35">
      <c r="F241" s="25"/>
    </row>
    <row r="242" spans="6:6" hidden="1" x14ac:dyDescent="0.35">
      <c r="F242" s="25"/>
    </row>
    <row r="243" spans="6:6" hidden="1" x14ac:dyDescent="0.35">
      <c r="F243" s="25"/>
    </row>
    <row r="244" spans="6:6" hidden="1" x14ac:dyDescent="0.35">
      <c r="F244" s="25"/>
    </row>
    <row r="245" spans="6:6" hidden="1" x14ac:dyDescent="0.35">
      <c r="F245" s="25"/>
    </row>
    <row r="246" spans="6:6" hidden="1" x14ac:dyDescent="0.35">
      <c r="F246" s="25"/>
    </row>
    <row r="247" spans="6:6" hidden="1" x14ac:dyDescent="0.35">
      <c r="F247" s="25"/>
    </row>
    <row r="248" spans="6:6" hidden="1" x14ac:dyDescent="0.35">
      <c r="F248" s="25"/>
    </row>
    <row r="249" spans="6:6" hidden="1" x14ac:dyDescent="0.35">
      <c r="F249" s="25"/>
    </row>
    <row r="250" spans="6:6" hidden="1" x14ac:dyDescent="0.35">
      <c r="F250" s="25"/>
    </row>
    <row r="251" spans="6:6" hidden="1" x14ac:dyDescent="0.35">
      <c r="F251" s="25"/>
    </row>
    <row r="252" spans="6:6" hidden="1" x14ac:dyDescent="0.35">
      <c r="F252" s="25"/>
    </row>
    <row r="253" spans="6:6" hidden="1" x14ac:dyDescent="0.35">
      <c r="F253" s="25"/>
    </row>
    <row r="254" spans="6:6" hidden="1" x14ac:dyDescent="0.35">
      <c r="F254" s="25"/>
    </row>
    <row r="255" spans="6:6" hidden="1" x14ac:dyDescent="0.35">
      <c r="F255" s="25"/>
    </row>
    <row r="256" spans="6:6" hidden="1" x14ac:dyDescent="0.35">
      <c r="F256" s="25"/>
    </row>
    <row r="257" spans="6:6" hidden="1" x14ac:dyDescent="0.35">
      <c r="F257" s="25"/>
    </row>
    <row r="258" spans="6:6" hidden="1" x14ac:dyDescent="0.35">
      <c r="F258" s="25"/>
    </row>
    <row r="259" spans="6:6" hidden="1" x14ac:dyDescent="0.35">
      <c r="F259" s="25"/>
    </row>
    <row r="260" spans="6:6" hidden="1" x14ac:dyDescent="0.35">
      <c r="F260" s="25"/>
    </row>
    <row r="261" spans="6:6" hidden="1" x14ac:dyDescent="0.35">
      <c r="F261" s="25"/>
    </row>
    <row r="262" spans="6:6" hidden="1" x14ac:dyDescent="0.35">
      <c r="F262" s="25"/>
    </row>
    <row r="263" spans="6:6" hidden="1" x14ac:dyDescent="0.35">
      <c r="F263" s="25"/>
    </row>
    <row r="264" spans="6:6" hidden="1" x14ac:dyDescent="0.35">
      <c r="F264" s="25"/>
    </row>
    <row r="265" spans="6:6" hidden="1" x14ac:dyDescent="0.35">
      <c r="F265" s="25"/>
    </row>
    <row r="266" spans="6:6" hidden="1" x14ac:dyDescent="0.35">
      <c r="F266" s="25"/>
    </row>
    <row r="267" spans="6:6" hidden="1" x14ac:dyDescent="0.35">
      <c r="F267" s="25"/>
    </row>
    <row r="268" spans="6:6" hidden="1" x14ac:dyDescent="0.35">
      <c r="F268" s="25"/>
    </row>
    <row r="269" spans="6:6" hidden="1" x14ac:dyDescent="0.35">
      <c r="F269" s="25"/>
    </row>
    <row r="270" spans="6:6" hidden="1" x14ac:dyDescent="0.35">
      <c r="F270" s="25"/>
    </row>
    <row r="271" spans="6:6" hidden="1" x14ac:dyDescent="0.35">
      <c r="F271" s="25"/>
    </row>
    <row r="272" spans="6:6" hidden="1" x14ac:dyDescent="0.35">
      <c r="F272" s="25"/>
    </row>
    <row r="273" spans="6:6" hidden="1" x14ac:dyDescent="0.35">
      <c r="F273" s="25"/>
    </row>
    <row r="274" spans="6:6" hidden="1" x14ac:dyDescent="0.35">
      <c r="F274" s="25"/>
    </row>
    <row r="275" spans="6:6" hidden="1" x14ac:dyDescent="0.35">
      <c r="F275" s="25"/>
    </row>
    <row r="276" spans="6:6" hidden="1" x14ac:dyDescent="0.35">
      <c r="F276" s="25"/>
    </row>
    <row r="277" spans="6:6" hidden="1" x14ac:dyDescent="0.35">
      <c r="F277" s="25"/>
    </row>
    <row r="278" spans="6:6" hidden="1" x14ac:dyDescent="0.35">
      <c r="F278" s="25"/>
    </row>
    <row r="279" spans="6:6" hidden="1" x14ac:dyDescent="0.35">
      <c r="F279" s="25"/>
    </row>
    <row r="280" spans="6:6" hidden="1" x14ac:dyDescent="0.35">
      <c r="F280" s="25"/>
    </row>
    <row r="281" spans="6:6" hidden="1" x14ac:dyDescent="0.35">
      <c r="F281" s="25"/>
    </row>
    <row r="282" spans="6:6" hidden="1" x14ac:dyDescent="0.35">
      <c r="F282" s="25"/>
    </row>
    <row r="283" spans="6:6" hidden="1" x14ac:dyDescent="0.35">
      <c r="F283" s="25"/>
    </row>
    <row r="284" spans="6:6" hidden="1" x14ac:dyDescent="0.35">
      <c r="F284" s="25"/>
    </row>
    <row r="285" spans="6:6" hidden="1" x14ac:dyDescent="0.35">
      <c r="F285" s="25"/>
    </row>
    <row r="286" spans="6:6" hidden="1" x14ac:dyDescent="0.35">
      <c r="F286" s="25"/>
    </row>
    <row r="287" spans="6:6" hidden="1" x14ac:dyDescent="0.35">
      <c r="F287" s="25"/>
    </row>
    <row r="288" spans="6:6" hidden="1" x14ac:dyDescent="0.35">
      <c r="F288" s="25"/>
    </row>
    <row r="289" spans="6:6" hidden="1" x14ac:dyDescent="0.35">
      <c r="F289" s="25"/>
    </row>
    <row r="290" spans="6:6" hidden="1" x14ac:dyDescent="0.35">
      <c r="F290" s="25"/>
    </row>
    <row r="291" spans="6:6" hidden="1" x14ac:dyDescent="0.35">
      <c r="F291" s="25"/>
    </row>
    <row r="292" spans="6:6" hidden="1" x14ac:dyDescent="0.35">
      <c r="F292" s="25"/>
    </row>
    <row r="293" spans="6:6" hidden="1" x14ac:dyDescent="0.35">
      <c r="F293" s="25"/>
    </row>
    <row r="294" spans="6:6" hidden="1" x14ac:dyDescent="0.35">
      <c r="F294" s="25"/>
    </row>
    <row r="295" spans="6:6" hidden="1" x14ac:dyDescent="0.35">
      <c r="F295" s="25"/>
    </row>
    <row r="296" spans="6:6" hidden="1" x14ac:dyDescent="0.35">
      <c r="F296" s="25"/>
    </row>
    <row r="297" spans="6:6" hidden="1" x14ac:dyDescent="0.35">
      <c r="F297" s="25"/>
    </row>
    <row r="298" spans="6:6" hidden="1" x14ac:dyDescent="0.35">
      <c r="F298" s="25"/>
    </row>
    <row r="299" spans="6:6" hidden="1" x14ac:dyDescent="0.35">
      <c r="F299" s="25"/>
    </row>
    <row r="300" spans="6:6" hidden="1" x14ac:dyDescent="0.35">
      <c r="F300" s="25"/>
    </row>
    <row r="301" spans="6:6" hidden="1" x14ac:dyDescent="0.35">
      <c r="F301" s="25"/>
    </row>
    <row r="302" spans="6:6" hidden="1" x14ac:dyDescent="0.35">
      <c r="F302" s="25"/>
    </row>
    <row r="303" spans="6:6" hidden="1" x14ac:dyDescent="0.35">
      <c r="F303" s="25"/>
    </row>
    <row r="304" spans="6:6" hidden="1" x14ac:dyDescent="0.35">
      <c r="F304" s="25"/>
    </row>
    <row r="305" spans="6:6" hidden="1" x14ac:dyDescent="0.35">
      <c r="F305" s="25"/>
    </row>
    <row r="306" spans="6:6" hidden="1" x14ac:dyDescent="0.35">
      <c r="F306" s="25"/>
    </row>
    <row r="307" spans="6:6" hidden="1" x14ac:dyDescent="0.35">
      <c r="F307" s="25"/>
    </row>
    <row r="308" spans="6:6" hidden="1" x14ac:dyDescent="0.35">
      <c r="F308" s="25"/>
    </row>
    <row r="309" spans="6:6" hidden="1" x14ac:dyDescent="0.35">
      <c r="F309" s="25"/>
    </row>
    <row r="310" spans="6:6" hidden="1" x14ac:dyDescent="0.35">
      <c r="F310" s="25"/>
    </row>
    <row r="311" spans="6:6" hidden="1" x14ac:dyDescent="0.35">
      <c r="F311" s="25"/>
    </row>
    <row r="312" spans="6:6" hidden="1" x14ac:dyDescent="0.35">
      <c r="F312" s="25"/>
    </row>
    <row r="313" spans="6:6" hidden="1" x14ac:dyDescent="0.35">
      <c r="F313" s="25"/>
    </row>
    <row r="314" spans="6:6" hidden="1" x14ac:dyDescent="0.35">
      <c r="F314" s="25"/>
    </row>
    <row r="315" spans="6:6" hidden="1" x14ac:dyDescent="0.35">
      <c r="F315" s="25"/>
    </row>
    <row r="316" spans="6:6" hidden="1" x14ac:dyDescent="0.35">
      <c r="F316" s="25"/>
    </row>
    <row r="317" spans="6:6" hidden="1" x14ac:dyDescent="0.35">
      <c r="F317" s="25"/>
    </row>
    <row r="318" spans="6:6" hidden="1" x14ac:dyDescent="0.35">
      <c r="F318" s="25"/>
    </row>
    <row r="319" spans="6:6" hidden="1" x14ac:dyDescent="0.35">
      <c r="F319" s="25"/>
    </row>
    <row r="320" spans="6:6" hidden="1" x14ac:dyDescent="0.35">
      <c r="F320" s="25"/>
    </row>
    <row r="321" spans="6:6" hidden="1" x14ac:dyDescent="0.35">
      <c r="F321" s="25"/>
    </row>
    <row r="322" spans="6:6" hidden="1" x14ac:dyDescent="0.35">
      <c r="F322" s="25"/>
    </row>
    <row r="323" spans="6:6" hidden="1" x14ac:dyDescent="0.35">
      <c r="F323" s="25"/>
    </row>
    <row r="324" spans="6:6" hidden="1" x14ac:dyDescent="0.35">
      <c r="F324" s="25"/>
    </row>
    <row r="325" spans="6:6" hidden="1" x14ac:dyDescent="0.35">
      <c r="F325" s="25"/>
    </row>
    <row r="326" spans="6:6" hidden="1" x14ac:dyDescent="0.35">
      <c r="F326" s="25"/>
    </row>
    <row r="327" spans="6:6" hidden="1" x14ac:dyDescent="0.35">
      <c r="F327" s="25"/>
    </row>
    <row r="328" spans="6:6" hidden="1" x14ac:dyDescent="0.35">
      <c r="F328" s="25"/>
    </row>
    <row r="329" spans="6:6" hidden="1" x14ac:dyDescent="0.35">
      <c r="F329" s="25"/>
    </row>
    <row r="330" spans="6:6" hidden="1" x14ac:dyDescent="0.35">
      <c r="F330" s="25"/>
    </row>
    <row r="331" spans="6:6" hidden="1" x14ac:dyDescent="0.35">
      <c r="F331" s="25"/>
    </row>
    <row r="332" spans="6:6" hidden="1" x14ac:dyDescent="0.35">
      <c r="F332" s="25"/>
    </row>
    <row r="333" spans="6:6" hidden="1" x14ac:dyDescent="0.35">
      <c r="F333" s="25"/>
    </row>
    <row r="334" spans="6:6" hidden="1" x14ac:dyDescent="0.35">
      <c r="F334" s="25"/>
    </row>
    <row r="335" spans="6:6" hidden="1" x14ac:dyDescent="0.35">
      <c r="F335" s="25"/>
    </row>
    <row r="336" spans="6:6" hidden="1" x14ac:dyDescent="0.35">
      <c r="F336" s="25"/>
    </row>
    <row r="337" spans="6:6" hidden="1" x14ac:dyDescent="0.35">
      <c r="F337" s="25"/>
    </row>
    <row r="338" spans="6:6" hidden="1" x14ac:dyDescent="0.35">
      <c r="F338" s="25"/>
    </row>
    <row r="339" spans="6:6" hidden="1" x14ac:dyDescent="0.35">
      <c r="F339" s="25"/>
    </row>
    <row r="340" spans="6:6" hidden="1" x14ac:dyDescent="0.35">
      <c r="F340" s="25"/>
    </row>
    <row r="341" spans="6:6" hidden="1" x14ac:dyDescent="0.35">
      <c r="F341" s="25"/>
    </row>
    <row r="342" spans="6:6" hidden="1" x14ac:dyDescent="0.35">
      <c r="F342" s="25"/>
    </row>
    <row r="343" spans="6:6" hidden="1" x14ac:dyDescent="0.35">
      <c r="F343" s="25"/>
    </row>
    <row r="344" spans="6:6" hidden="1" x14ac:dyDescent="0.35">
      <c r="F344" s="25"/>
    </row>
    <row r="345" spans="6:6" hidden="1" x14ac:dyDescent="0.35">
      <c r="F345" s="25"/>
    </row>
    <row r="346" spans="6:6" hidden="1" x14ac:dyDescent="0.35">
      <c r="F346" s="25"/>
    </row>
    <row r="347" spans="6:6" hidden="1" x14ac:dyDescent="0.35">
      <c r="F347" s="25"/>
    </row>
    <row r="348" spans="6:6" hidden="1" x14ac:dyDescent="0.35">
      <c r="F348" s="25"/>
    </row>
    <row r="349" spans="6:6" hidden="1" x14ac:dyDescent="0.35">
      <c r="F349" s="25"/>
    </row>
    <row r="350" spans="6:6" hidden="1" x14ac:dyDescent="0.35">
      <c r="F350" s="25"/>
    </row>
    <row r="351" spans="6:6" hidden="1" x14ac:dyDescent="0.35">
      <c r="F351" s="25"/>
    </row>
    <row r="352" spans="6:6" hidden="1" x14ac:dyDescent="0.35">
      <c r="F352" s="25"/>
    </row>
    <row r="353" spans="6:6" hidden="1" x14ac:dyDescent="0.35">
      <c r="F353" s="25"/>
    </row>
    <row r="354" spans="6:6" hidden="1" x14ac:dyDescent="0.35">
      <c r="F354" s="25"/>
    </row>
    <row r="355" spans="6:6" hidden="1" x14ac:dyDescent="0.35">
      <c r="F355" s="25"/>
    </row>
    <row r="356" spans="6:6" hidden="1" x14ac:dyDescent="0.35">
      <c r="F356" s="25"/>
    </row>
    <row r="357" spans="6:6" hidden="1" x14ac:dyDescent="0.35">
      <c r="F357" s="25"/>
    </row>
    <row r="358" spans="6:6" hidden="1" x14ac:dyDescent="0.35">
      <c r="F358" s="25"/>
    </row>
    <row r="359" spans="6:6" hidden="1" x14ac:dyDescent="0.35">
      <c r="F359" s="25"/>
    </row>
    <row r="360" spans="6:6" hidden="1" x14ac:dyDescent="0.35">
      <c r="F360" s="25"/>
    </row>
    <row r="361" spans="6:6" hidden="1" x14ac:dyDescent="0.35">
      <c r="F361" s="25"/>
    </row>
    <row r="362" spans="6:6" hidden="1" x14ac:dyDescent="0.35">
      <c r="F362" s="25"/>
    </row>
    <row r="363" spans="6:6" hidden="1" x14ac:dyDescent="0.35">
      <c r="F363" s="25"/>
    </row>
    <row r="364" spans="6:6" hidden="1" x14ac:dyDescent="0.35">
      <c r="F364" s="25"/>
    </row>
    <row r="365" spans="6:6" hidden="1" x14ac:dyDescent="0.35">
      <c r="F365" s="25"/>
    </row>
    <row r="366" spans="6:6" hidden="1" x14ac:dyDescent="0.35">
      <c r="F366" s="25"/>
    </row>
    <row r="367" spans="6:6" hidden="1" x14ac:dyDescent="0.35">
      <c r="F367" s="25"/>
    </row>
    <row r="368" spans="6:6" hidden="1" x14ac:dyDescent="0.35">
      <c r="F368" s="25"/>
    </row>
    <row r="369" spans="6:6" hidden="1" x14ac:dyDescent="0.35">
      <c r="F369" s="25"/>
    </row>
    <row r="370" spans="6:6" hidden="1" x14ac:dyDescent="0.35">
      <c r="F370" s="25"/>
    </row>
    <row r="371" spans="6:6" hidden="1" x14ac:dyDescent="0.35">
      <c r="F371" s="25"/>
    </row>
    <row r="372" spans="6:6" hidden="1" x14ac:dyDescent="0.35">
      <c r="F372" s="25"/>
    </row>
    <row r="373" spans="6:6" hidden="1" x14ac:dyDescent="0.35">
      <c r="F373" s="25"/>
    </row>
    <row r="374" spans="6:6" hidden="1" x14ac:dyDescent="0.35">
      <c r="F374" s="25"/>
    </row>
    <row r="375" spans="6:6" hidden="1" x14ac:dyDescent="0.35">
      <c r="F375" s="25"/>
    </row>
    <row r="376" spans="6:6" hidden="1" x14ac:dyDescent="0.35">
      <c r="F376" s="25"/>
    </row>
    <row r="377" spans="6:6" hidden="1" x14ac:dyDescent="0.35">
      <c r="F377" s="25"/>
    </row>
    <row r="378" spans="6:6" hidden="1" x14ac:dyDescent="0.35">
      <c r="F378" s="25"/>
    </row>
    <row r="379" spans="6:6" hidden="1" x14ac:dyDescent="0.35">
      <c r="F379" s="25"/>
    </row>
    <row r="380" spans="6:6" hidden="1" x14ac:dyDescent="0.35">
      <c r="F380" s="25"/>
    </row>
    <row r="381" spans="6:6" hidden="1" x14ac:dyDescent="0.35">
      <c r="F381" s="25"/>
    </row>
    <row r="382" spans="6:6" hidden="1" x14ac:dyDescent="0.35">
      <c r="F382" s="25"/>
    </row>
    <row r="383" spans="6:6" hidden="1" x14ac:dyDescent="0.35">
      <c r="F383" s="25"/>
    </row>
    <row r="384" spans="6:6" hidden="1" x14ac:dyDescent="0.35">
      <c r="F384" s="25"/>
    </row>
    <row r="385" spans="6:6" hidden="1" x14ac:dyDescent="0.35">
      <c r="F385" s="25"/>
    </row>
    <row r="386" spans="6:6" hidden="1" x14ac:dyDescent="0.35">
      <c r="F386" s="25"/>
    </row>
    <row r="387" spans="6:6" hidden="1" x14ac:dyDescent="0.35">
      <c r="F387" s="25"/>
    </row>
    <row r="388" spans="6:6" hidden="1" x14ac:dyDescent="0.35">
      <c r="F388" s="25"/>
    </row>
    <row r="389" spans="6:6" hidden="1" x14ac:dyDescent="0.35">
      <c r="F389" s="25"/>
    </row>
    <row r="390" spans="6:6" hidden="1" x14ac:dyDescent="0.35">
      <c r="F390" s="25"/>
    </row>
    <row r="391" spans="6:6" hidden="1" x14ac:dyDescent="0.35">
      <c r="F391" s="25"/>
    </row>
    <row r="392" spans="6:6" hidden="1" x14ac:dyDescent="0.35">
      <c r="F392" s="25"/>
    </row>
    <row r="393" spans="6:6" hidden="1" x14ac:dyDescent="0.35">
      <c r="F393" s="25"/>
    </row>
    <row r="394" spans="6:6" hidden="1" x14ac:dyDescent="0.35">
      <c r="F394" s="25"/>
    </row>
    <row r="395" spans="6:6" hidden="1" x14ac:dyDescent="0.35">
      <c r="F395" s="25"/>
    </row>
    <row r="396" spans="6:6" hidden="1" x14ac:dyDescent="0.35">
      <c r="F396" s="25"/>
    </row>
    <row r="397" spans="6:6" hidden="1" x14ac:dyDescent="0.35">
      <c r="F397" s="25"/>
    </row>
    <row r="398" spans="6:6" hidden="1" x14ac:dyDescent="0.35">
      <c r="F398" s="25"/>
    </row>
    <row r="399" spans="6:6" hidden="1" x14ac:dyDescent="0.35">
      <c r="F399" s="25"/>
    </row>
    <row r="400" spans="6:6" hidden="1" x14ac:dyDescent="0.35">
      <c r="F400" s="25"/>
    </row>
    <row r="401" spans="6:6" hidden="1" x14ac:dyDescent="0.35">
      <c r="F401" s="25"/>
    </row>
    <row r="402" spans="6:6" hidden="1" x14ac:dyDescent="0.35">
      <c r="F402" s="25"/>
    </row>
    <row r="403" spans="6:6" hidden="1" x14ac:dyDescent="0.35">
      <c r="F403" s="25"/>
    </row>
    <row r="404" spans="6:6" hidden="1" x14ac:dyDescent="0.35">
      <c r="F404" s="25"/>
    </row>
    <row r="405" spans="6:6" hidden="1" x14ac:dyDescent="0.35">
      <c r="F405" s="25"/>
    </row>
    <row r="406" spans="6:6" hidden="1" x14ac:dyDescent="0.35">
      <c r="F406" s="25"/>
    </row>
    <row r="407" spans="6:6" hidden="1" x14ac:dyDescent="0.35">
      <c r="F407" s="25"/>
    </row>
    <row r="408" spans="6:6" hidden="1" x14ac:dyDescent="0.35">
      <c r="F408" s="25"/>
    </row>
    <row r="409" spans="6:6" hidden="1" x14ac:dyDescent="0.35">
      <c r="F409" s="25"/>
    </row>
    <row r="410" spans="6:6" hidden="1" x14ac:dyDescent="0.35">
      <c r="F410" s="25"/>
    </row>
    <row r="411" spans="6:6" hidden="1" x14ac:dyDescent="0.35">
      <c r="F411" s="25"/>
    </row>
    <row r="412" spans="6:6" hidden="1" x14ac:dyDescent="0.35">
      <c r="F412" s="25"/>
    </row>
    <row r="413" spans="6:6" hidden="1" x14ac:dyDescent="0.35">
      <c r="F413" s="25"/>
    </row>
    <row r="414" spans="6:6" hidden="1" x14ac:dyDescent="0.35">
      <c r="F414" s="25"/>
    </row>
    <row r="415" spans="6:6" hidden="1" x14ac:dyDescent="0.35">
      <c r="F415" s="25"/>
    </row>
    <row r="416" spans="6:6" hidden="1" x14ac:dyDescent="0.35">
      <c r="F416" s="25"/>
    </row>
    <row r="417" spans="6:6" hidden="1" x14ac:dyDescent="0.35">
      <c r="F417" s="25"/>
    </row>
    <row r="418" spans="6:6" hidden="1" x14ac:dyDescent="0.35">
      <c r="F418" s="25"/>
    </row>
    <row r="419" spans="6:6" hidden="1" x14ac:dyDescent="0.35">
      <c r="F419" s="25"/>
    </row>
    <row r="420" spans="6:6" hidden="1" x14ac:dyDescent="0.35">
      <c r="F420" s="25"/>
    </row>
    <row r="421" spans="6:6" hidden="1" x14ac:dyDescent="0.35">
      <c r="F421" s="25"/>
    </row>
    <row r="422" spans="6:6" hidden="1" x14ac:dyDescent="0.35">
      <c r="F422" s="25"/>
    </row>
    <row r="423" spans="6:6" hidden="1" x14ac:dyDescent="0.35">
      <c r="F423" s="25"/>
    </row>
    <row r="424" spans="6:6" hidden="1" x14ac:dyDescent="0.35">
      <c r="F424" s="25"/>
    </row>
    <row r="425" spans="6:6" hidden="1" x14ac:dyDescent="0.35">
      <c r="F425" s="25"/>
    </row>
    <row r="426" spans="6:6" hidden="1" x14ac:dyDescent="0.35">
      <c r="F426" s="25"/>
    </row>
    <row r="427" spans="6:6" hidden="1" x14ac:dyDescent="0.35">
      <c r="F427" s="25"/>
    </row>
    <row r="428" spans="6:6" hidden="1" x14ac:dyDescent="0.35">
      <c r="F428" s="25"/>
    </row>
    <row r="429" spans="6:6" hidden="1" x14ac:dyDescent="0.35">
      <c r="F429" s="25"/>
    </row>
    <row r="430" spans="6:6" hidden="1" x14ac:dyDescent="0.35">
      <c r="F430" s="25"/>
    </row>
    <row r="431" spans="6:6" hidden="1" x14ac:dyDescent="0.35">
      <c r="F431" s="25"/>
    </row>
    <row r="432" spans="6:6" hidden="1" x14ac:dyDescent="0.35">
      <c r="F432" s="25"/>
    </row>
    <row r="433" spans="6:6" hidden="1" x14ac:dyDescent="0.35">
      <c r="F433" s="25"/>
    </row>
    <row r="434" spans="6:6" hidden="1" x14ac:dyDescent="0.35">
      <c r="F434" s="25"/>
    </row>
    <row r="435" spans="6:6" hidden="1" x14ac:dyDescent="0.35">
      <c r="F435" s="25"/>
    </row>
    <row r="436" spans="6:6" hidden="1" x14ac:dyDescent="0.35">
      <c r="F436" s="25"/>
    </row>
    <row r="437" spans="6:6" hidden="1" x14ac:dyDescent="0.35">
      <c r="F437" s="25"/>
    </row>
    <row r="438" spans="6:6" hidden="1" x14ac:dyDescent="0.35">
      <c r="F438" s="25"/>
    </row>
    <row r="439" spans="6:6" hidden="1" x14ac:dyDescent="0.35">
      <c r="F439" s="25"/>
    </row>
    <row r="440" spans="6:6" hidden="1" x14ac:dyDescent="0.35">
      <c r="F440" s="25"/>
    </row>
    <row r="441" spans="6:6" hidden="1" x14ac:dyDescent="0.35">
      <c r="F441" s="25"/>
    </row>
    <row r="442" spans="6:6" hidden="1" x14ac:dyDescent="0.35">
      <c r="F442" s="25"/>
    </row>
    <row r="443" spans="6:6" hidden="1" x14ac:dyDescent="0.35">
      <c r="F443" s="25"/>
    </row>
    <row r="444" spans="6:6" hidden="1" x14ac:dyDescent="0.35">
      <c r="F444" s="25"/>
    </row>
    <row r="445" spans="6:6" hidden="1" x14ac:dyDescent="0.35">
      <c r="F445" s="25"/>
    </row>
    <row r="446" spans="6:6" hidden="1" x14ac:dyDescent="0.35">
      <c r="F446" s="25"/>
    </row>
    <row r="447" spans="6:6" hidden="1" x14ac:dyDescent="0.35">
      <c r="F447" s="25"/>
    </row>
    <row r="448" spans="6:6" hidden="1" x14ac:dyDescent="0.35">
      <c r="F448" s="25"/>
    </row>
    <row r="449" spans="6:6" hidden="1" x14ac:dyDescent="0.35">
      <c r="F449" s="25"/>
    </row>
    <row r="450" spans="6:6" hidden="1" x14ac:dyDescent="0.35">
      <c r="F450" s="25"/>
    </row>
    <row r="451" spans="6:6" hidden="1" x14ac:dyDescent="0.35">
      <c r="F451" s="25"/>
    </row>
    <row r="452" spans="6:6" hidden="1" x14ac:dyDescent="0.35">
      <c r="F452" s="25"/>
    </row>
    <row r="453" spans="6:6" hidden="1" x14ac:dyDescent="0.35">
      <c r="F453" s="25"/>
    </row>
    <row r="454" spans="6:6" hidden="1" x14ac:dyDescent="0.35">
      <c r="F454" s="25"/>
    </row>
    <row r="455" spans="6:6" hidden="1" x14ac:dyDescent="0.35">
      <c r="F455" s="25"/>
    </row>
    <row r="456" spans="6:6" hidden="1" x14ac:dyDescent="0.35">
      <c r="F456" s="25"/>
    </row>
    <row r="457" spans="6:6" hidden="1" x14ac:dyDescent="0.35">
      <c r="F457" s="25"/>
    </row>
    <row r="458" spans="6:6" hidden="1" x14ac:dyDescent="0.35">
      <c r="F458" s="25"/>
    </row>
    <row r="459" spans="6:6" hidden="1" x14ac:dyDescent="0.35">
      <c r="F459" s="25"/>
    </row>
    <row r="460" spans="6:6" hidden="1" x14ac:dyDescent="0.35">
      <c r="F460" s="25"/>
    </row>
    <row r="461" spans="6:6" hidden="1" x14ac:dyDescent="0.35">
      <c r="F461" s="25"/>
    </row>
    <row r="462" spans="6:6" hidden="1" x14ac:dyDescent="0.35">
      <c r="F462" s="25"/>
    </row>
    <row r="463" spans="6:6" hidden="1" x14ac:dyDescent="0.35">
      <c r="F463" s="25"/>
    </row>
    <row r="464" spans="6:6" hidden="1" x14ac:dyDescent="0.35">
      <c r="F464" s="25"/>
    </row>
    <row r="465" spans="6:6" hidden="1" x14ac:dyDescent="0.35">
      <c r="F465" s="25"/>
    </row>
    <row r="466" spans="6:6" hidden="1" x14ac:dyDescent="0.35">
      <c r="F466" s="25"/>
    </row>
    <row r="467" spans="6:6" hidden="1" x14ac:dyDescent="0.35">
      <c r="F467" s="25"/>
    </row>
    <row r="468" spans="6:6" hidden="1" x14ac:dyDescent="0.35">
      <c r="F468" s="25"/>
    </row>
    <row r="469" spans="6:6" hidden="1" x14ac:dyDescent="0.35">
      <c r="F469" s="25"/>
    </row>
    <row r="470" spans="6:6" hidden="1" x14ac:dyDescent="0.35">
      <c r="F470" s="25"/>
    </row>
    <row r="471" spans="6:6" hidden="1" x14ac:dyDescent="0.35">
      <c r="F471" s="25"/>
    </row>
    <row r="472" spans="6:6" hidden="1" x14ac:dyDescent="0.35">
      <c r="F472" s="25"/>
    </row>
    <row r="473" spans="6:6" hidden="1" x14ac:dyDescent="0.35">
      <c r="F473" s="25"/>
    </row>
    <row r="474" spans="6:6" hidden="1" x14ac:dyDescent="0.35">
      <c r="F474" s="25"/>
    </row>
    <row r="475" spans="6:6" hidden="1" x14ac:dyDescent="0.35">
      <c r="F475" s="25"/>
    </row>
    <row r="476" spans="6:6" hidden="1" x14ac:dyDescent="0.35">
      <c r="F476" s="25"/>
    </row>
    <row r="477" spans="6:6" hidden="1" x14ac:dyDescent="0.35">
      <c r="F477" s="25"/>
    </row>
    <row r="478" spans="6:6" hidden="1" x14ac:dyDescent="0.35">
      <c r="F478" s="25"/>
    </row>
    <row r="479" spans="6:6" hidden="1" x14ac:dyDescent="0.35">
      <c r="F479" s="25"/>
    </row>
    <row r="480" spans="6:6" hidden="1" x14ac:dyDescent="0.35">
      <c r="F480" s="25"/>
    </row>
    <row r="481" spans="6:6" hidden="1" x14ac:dyDescent="0.35">
      <c r="F481" s="25"/>
    </row>
    <row r="482" spans="6:6" hidden="1" x14ac:dyDescent="0.35">
      <c r="F482" s="25"/>
    </row>
    <row r="483" spans="6:6" hidden="1" x14ac:dyDescent="0.35">
      <c r="F483" s="25"/>
    </row>
    <row r="484" spans="6:6" hidden="1" x14ac:dyDescent="0.35">
      <c r="F484" s="25"/>
    </row>
    <row r="485" spans="6:6" hidden="1" x14ac:dyDescent="0.35">
      <c r="F485" s="25"/>
    </row>
    <row r="486" spans="6:6" hidden="1" x14ac:dyDescent="0.35">
      <c r="F486" s="25"/>
    </row>
    <row r="487" spans="6:6" hidden="1" x14ac:dyDescent="0.35">
      <c r="F487" s="25"/>
    </row>
    <row r="488" spans="6:6" hidden="1" x14ac:dyDescent="0.35">
      <c r="F488" s="25"/>
    </row>
    <row r="489" spans="6:6" hidden="1" x14ac:dyDescent="0.35">
      <c r="F489" s="25"/>
    </row>
    <row r="490" spans="6:6" hidden="1" x14ac:dyDescent="0.35">
      <c r="F490" s="25"/>
    </row>
    <row r="491" spans="6:6" hidden="1" x14ac:dyDescent="0.35">
      <c r="F491" s="25"/>
    </row>
    <row r="492" spans="6:6" hidden="1" x14ac:dyDescent="0.35">
      <c r="F492" s="25"/>
    </row>
    <row r="493" spans="6:6" hidden="1" x14ac:dyDescent="0.35">
      <c r="F493" s="25"/>
    </row>
    <row r="494" spans="6:6" hidden="1" x14ac:dyDescent="0.35">
      <c r="F494" s="25"/>
    </row>
    <row r="495" spans="6:6" hidden="1" x14ac:dyDescent="0.35">
      <c r="F495" s="25"/>
    </row>
    <row r="496" spans="6:6" hidden="1" x14ac:dyDescent="0.35">
      <c r="F496" s="25"/>
    </row>
    <row r="497" spans="6:6" hidden="1" x14ac:dyDescent="0.35">
      <c r="F497" s="25"/>
    </row>
    <row r="498" spans="6:6" hidden="1" x14ac:dyDescent="0.35">
      <c r="F498" s="25"/>
    </row>
    <row r="499" spans="6:6" hidden="1" x14ac:dyDescent="0.35">
      <c r="F499" s="25"/>
    </row>
    <row r="500" spans="6:6" hidden="1" x14ac:dyDescent="0.35">
      <c r="F500" s="25"/>
    </row>
    <row r="501" spans="6:6" hidden="1" x14ac:dyDescent="0.35">
      <c r="F501" s="25"/>
    </row>
    <row r="502" spans="6:6" hidden="1" x14ac:dyDescent="0.35">
      <c r="F502" s="25"/>
    </row>
    <row r="503" spans="6:6" hidden="1" x14ac:dyDescent="0.35">
      <c r="F503" s="25"/>
    </row>
    <row r="504" spans="6:6" hidden="1" x14ac:dyDescent="0.35">
      <c r="F504" s="25"/>
    </row>
    <row r="505" spans="6:6" hidden="1" x14ac:dyDescent="0.35">
      <c r="F505" s="25"/>
    </row>
    <row r="506" spans="6:6" hidden="1" x14ac:dyDescent="0.35">
      <c r="F506" s="25"/>
    </row>
    <row r="507" spans="6:6" hidden="1" x14ac:dyDescent="0.35">
      <c r="F507" s="25"/>
    </row>
    <row r="508" spans="6:6" hidden="1" x14ac:dyDescent="0.35">
      <c r="F508" s="25"/>
    </row>
    <row r="509" spans="6:6" hidden="1" x14ac:dyDescent="0.35">
      <c r="F509" s="25"/>
    </row>
    <row r="510" spans="6:6" hidden="1" x14ac:dyDescent="0.35">
      <c r="F510" s="25"/>
    </row>
    <row r="511" spans="6:6" hidden="1" x14ac:dyDescent="0.35">
      <c r="F511" s="25"/>
    </row>
    <row r="512" spans="6:6" hidden="1" x14ac:dyDescent="0.35">
      <c r="F512" s="25"/>
    </row>
    <row r="513" spans="6:6" hidden="1" x14ac:dyDescent="0.35">
      <c r="F513" s="25"/>
    </row>
    <row r="514" spans="6:6" hidden="1" x14ac:dyDescent="0.35">
      <c r="F514" s="25"/>
    </row>
    <row r="515" spans="6:6" hidden="1" x14ac:dyDescent="0.35">
      <c r="F515" s="25"/>
    </row>
    <row r="516" spans="6:6" hidden="1" x14ac:dyDescent="0.35">
      <c r="F516" s="25"/>
    </row>
    <row r="517" spans="6:6" hidden="1" x14ac:dyDescent="0.35">
      <c r="F517" s="25"/>
    </row>
    <row r="518" spans="6:6" hidden="1" x14ac:dyDescent="0.35">
      <c r="F518" s="25"/>
    </row>
    <row r="519" spans="6:6" hidden="1" x14ac:dyDescent="0.35">
      <c r="F519" s="25"/>
    </row>
    <row r="520" spans="6:6" hidden="1" x14ac:dyDescent="0.35">
      <c r="F520" s="25"/>
    </row>
    <row r="521" spans="6:6" hidden="1" x14ac:dyDescent="0.35">
      <c r="F521" s="25"/>
    </row>
    <row r="522" spans="6:6" hidden="1" x14ac:dyDescent="0.35">
      <c r="F522" s="25"/>
    </row>
    <row r="523" spans="6:6" hidden="1" x14ac:dyDescent="0.35">
      <c r="F523" s="25"/>
    </row>
    <row r="524" spans="6:6" hidden="1" x14ac:dyDescent="0.35">
      <c r="F524" s="25"/>
    </row>
    <row r="525" spans="6:6" hidden="1" x14ac:dyDescent="0.35">
      <c r="F525" s="25"/>
    </row>
    <row r="526" spans="6:6" hidden="1" x14ac:dyDescent="0.35">
      <c r="F526" s="25"/>
    </row>
    <row r="527" spans="6:6" hidden="1" x14ac:dyDescent="0.35">
      <c r="F527" s="25"/>
    </row>
    <row r="528" spans="6:6" hidden="1" x14ac:dyDescent="0.35">
      <c r="F528" s="25"/>
    </row>
    <row r="529" spans="6:6" hidden="1" x14ac:dyDescent="0.35">
      <c r="F529" s="25"/>
    </row>
    <row r="530" spans="6:6" hidden="1" x14ac:dyDescent="0.35">
      <c r="F530" s="25"/>
    </row>
    <row r="531" spans="6:6" hidden="1" x14ac:dyDescent="0.35">
      <c r="F531" s="25"/>
    </row>
    <row r="532" spans="6:6" hidden="1" x14ac:dyDescent="0.35">
      <c r="F532" s="25"/>
    </row>
    <row r="533" spans="6:6" hidden="1" x14ac:dyDescent="0.35">
      <c r="F533" s="25"/>
    </row>
    <row r="534" spans="6:6" hidden="1" x14ac:dyDescent="0.35">
      <c r="F534" s="25"/>
    </row>
    <row r="535" spans="6:6" hidden="1" x14ac:dyDescent="0.35">
      <c r="F535" s="25"/>
    </row>
    <row r="536" spans="6:6" hidden="1" x14ac:dyDescent="0.35">
      <c r="F536" s="25"/>
    </row>
    <row r="537" spans="6:6" hidden="1" x14ac:dyDescent="0.35">
      <c r="F537" s="25"/>
    </row>
    <row r="538" spans="6:6" hidden="1" x14ac:dyDescent="0.35">
      <c r="F538" s="25"/>
    </row>
    <row r="539" spans="6:6" hidden="1" x14ac:dyDescent="0.35">
      <c r="F539" s="25"/>
    </row>
    <row r="540" spans="6:6" hidden="1" x14ac:dyDescent="0.35">
      <c r="F540" s="25"/>
    </row>
    <row r="541" spans="6:6" hidden="1" x14ac:dyDescent="0.35">
      <c r="F541" s="25"/>
    </row>
    <row r="542" spans="6:6" hidden="1" x14ac:dyDescent="0.35">
      <c r="F542" s="25"/>
    </row>
    <row r="543" spans="6:6" hidden="1" x14ac:dyDescent="0.35">
      <c r="F543" s="25"/>
    </row>
    <row r="544" spans="6:6" hidden="1" x14ac:dyDescent="0.35">
      <c r="F544" s="25"/>
    </row>
    <row r="545" spans="6:6" hidden="1" x14ac:dyDescent="0.35">
      <c r="F545" s="25"/>
    </row>
    <row r="546" spans="6:6" hidden="1" x14ac:dyDescent="0.35">
      <c r="F546" s="25"/>
    </row>
    <row r="547" spans="6:6" hidden="1" x14ac:dyDescent="0.35">
      <c r="F547" s="25"/>
    </row>
    <row r="548" spans="6:6" hidden="1" x14ac:dyDescent="0.35">
      <c r="F548" s="25"/>
    </row>
    <row r="549" spans="6:6" hidden="1" x14ac:dyDescent="0.35">
      <c r="F549" s="25"/>
    </row>
    <row r="550" spans="6:6" hidden="1" x14ac:dyDescent="0.35">
      <c r="F550" s="25"/>
    </row>
    <row r="551" spans="6:6" hidden="1" x14ac:dyDescent="0.35">
      <c r="F551" s="25"/>
    </row>
    <row r="552" spans="6:6" hidden="1" x14ac:dyDescent="0.35">
      <c r="F552" s="25"/>
    </row>
    <row r="553" spans="6:6" hidden="1" x14ac:dyDescent="0.35">
      <c r="F553" s="25"/>
    </row>
    <row r="554" spans="6:6" hidden="1" x14ac:dyDescent="0.35">
      <c r="F554" s="25"/>
    </row>
    <row r="555" spans="6:6" hidden="1" x14ac:dyDescent="0.35">
      <c r="F555" s="25"/>
    </row>
    <row r="556" spans="6:6" hidden="1" x14ac:dyDescent="0.35">
      <c r="F556" s="25"/>
    </row>
    <row r="557" spans="6:6" hidden="1" x14ac:dyDescent="0.35">
      <c r="F557" s="25"/>
    </row>
    <row r="558" spans="6:6" hidden="1" x14ac:dyDescent="0.35">
      <c r="F558" s="25"/>
    </row>
    <row r="559" spans="6:6" hidden="1" x14ac:dyDescent="0.35">
      <c r="F559" s="25"/>
    </row>
    <row r="560" spans="6:6" hidden="1" x14ac:dyDescent="0.35">
      <c r="F560" s="25"/>
    </row>
    <row r="561" spans="6:6" hidden="1" x14ac:dyDescent="0.35">
      <c r="F561" s="25"/>
    </row>
    <row r="562" spans="6:6" hidden="1" x14ac:dyDescent="0.35">
      <c r="F562" s="25"/>
    </row>
    <row r="563" spans="6:6" hidden="1" x14ac:dyDescent="0.35">
      <c r="F563" s="25"/>
    </row>
    <row r="564" spans="6:6" hidden="1" x14ac:dyDescent="0.35">
      <c r="F564" s="25"/>
    </row>
    <row r="565" spans="6:6" hidden="1" x14ac:dyDescent="0.35">
      <c r="F565" s="25"/>
    </row>
    <row r="566" spans="6:6" hidden="1" x14ac:dyDescent="0.35">
      <c r="F566" s="25"/>
    </row>
    <row r="567" spans="6:6" hidden="1" x14ac:dyDescent="0.35">
      <c r="F567" s="25"/>
    </row>
    <row r="568" spans="6:6" ht="15" hidden="1" customHeight="1" x14ac:dyDescent="0.35">
      <c r="F568" s="25"/>
    </row>
  </sheetData>
  <sheetProtection algorithmName="SHA-512" hashValue="iAYCQIX+0v+SHMw2mYqkeuaHfhaVfReUzLk4NXI4Rj20YxJpb4Mw6iNSv5ohUzY765axWRpg0OD7QXsaELA3Bg==" saltValue="8IB/oZLyNuHVf9AhvVdw3A==" spinCount="100000" sheet="1" selectLockedCells="1"/>
  <customSheetViews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1"/>
      <headerFooter alignWithMargins="0"/>
    </customSheetView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2"/>
      <headerFooter alignWithMargins="0"/>
    </customSheetView>
  </customSheetViews>
  <mergeCells count="4">
    <mergeCell ref="B14:D14"/>
    <mergeCell ref="B13:D13"/>
    <mergeCell ref="B1:D1"/>
    <mergeCell ref="B2:D2"/>
  </mergeCells>
  <phoneticPr fontId="0" type="noConversion"/>
  <conditionalFormatting sqref="DQ10:DQ12">
    <cfRule type="cellIs" dxfId="4" priority="14" stopIfTrue="1" operator="lessThan">
      <formula>1</formula>
    </cfRule>
  </conditionalFormatting>
  <dataValidations count="5">
    <dataValidation type="list" allowBlank="1" showInputMessage="1" showErrorMessage="1" sqref="D3" xr:uid="{00000000-0002-0000-0300-000001000000}">
      <formula1>"0,75000"</formula1>
    </dataValidation>
    <dataValidation type="whole" operator="lessThanOrEqual" allowBlank="1" showInputMessage="1" showErrorMessage="1" error="Maximum 2 lakh allowed_x000a_" sqref="D8" xr:uid="{00000000-0002-0000-0300-000002000000}">
      <formula1>200000</formula1>
    </dataValidation>
    <dataValidation type="whole" allowBlank="1" showInputMessage="1" showErrorMessage="1" sqref="D6" xr:uid="{00000000-0002-0000-0300-000006000000}">
      <formula1>0</formula1>
      <formula2>25000</formula2>
    </dataValidation>
    <dataValidation type="whole" allowBlank="1" showInputMessage="1" showErrorMessage="1" sqref="D4" xr:uid="{30B3B98E-518B-4308-92E9-0E7BD1C2DAC7}">
      <formula1>0</formula1>
      <formula2>19200</formula2>
    </dataValidation>
    <dataValidation type="whole" allowBlank="1" showInputMessage="1" showErrorMessage="1" sqref="D5" xr:uid="{9E3D4746-DC80-4EED-AE13-D742147DA824}">
      <formula1>0</formula1>
      <formula2>50000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XFC49"/>
  <sheetViews>
    <sheetView showGridLines="0" zoomScaleNormal="100" workbookViewId="0">
      <selection activeCell="N8" sqref="N8:O11"/>
    </sheetView>
  </sheetViews>
  <sheetFormatPr defaultColWidth="0" defaultRowHeight="0" customHeight="1" zeroHeight="1" x14ac:dyDescent="0.3"/>
  <cols>
    <col min="1" max="1" width="2.33203125" customWidth="1"/>
    <col min="2" max="2" width="2.88671875" style="136" customWidth="1"/>
    <col min="3" max="3" width="4.5546875" style="5" customWidth="1"/>
    <col min="4" max="4" width="10" style="5" customWidth="1"/>
    <col min="5" max="5" width="9.109375" style="5" customWidth="1"/>
    <col min="6" max="6" width="3.88671875" style="5" customWidth="1"/>
    <col min="7" max="7" width="5" style="5" customWidth="1"/>
    <col min="8" max="8" width="9.109375" style="5" customWidth="1"/>
    <col min="9" max="9" width="12.109375" style="5" customWidth="1"/>
    <col min="10" max="10" width="12.33203125" style="5" customWidth="1"/>
    <col min="11" max="11" width="7.5546875" style="5" customWidth="1"/>
    <col min="12" max="12" width="3.5546875" style="5" customWidth="1"/>
    <col min="13" max="13" width="13" style="5" customWidth="1"/>
    <col min="14" max="14" width="2.6640625" style="6" bestFit="1" customWidth="1"/>
    <col min="15" max="15" width="14" style="7" customWidth="1"/>
    <col min="16" max="16" width="3.88671875" customWidth="1"/>
    <col min="17" max="17" width="11.88671875" hidden="1"/>
    <col min="18" max="18" width="12" hidden="1"/>
    <col min="19" max="16383" width="9.109375" hidden="1"/>
    <col min="16384" max="16384" width="0.5546875" customWidth="1"/>
  </cols>
  <sheetData>
    <row r="1" spans="2:15" s="8" customFormat="1" ht="27.6" customHeight="1" x14ac:dyDescent="0.25">
      <c r="B1" s="237" t="str">
        <f>GA55A!C2</f>
        <v>Office of the Principal, Govt. Sr. Secondary School Todaraisingh (Tonk)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2:15" s="8" customFormat="1" ht="28.2" customHeight="1" x14ac:dyDescent="0.25">
      <c r="B2" s="238" t="s">
        <v>194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2:15" s="8" customFormat="1" ht="26.4" customHeight="1" x14ac:dyDescent="0.25">
      <c r="B3" s="239" t="s">
        <v>70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2:15" s="8" customFormat="1" ht="24" customHeight="1" x14ac:dyDescent="0.25">
      <c r="B4" s="133">
        <v>1</v>
      </c>
      <c r="C4" s="242" t="s">
        <v>4</v>
      </c>
      <c r="D4" s="242"/>
      <c r="E4" s="243" t="str">
        <f>GA55A!D5</f>
        <v>Chandra Prakash Kurmi</v>
      </c>
      <c r="F4" s="243"/>
      <c r="G4" s="243"/>
      <c r="H4" s="243"/>
      <c r="I4" s="118" t="s">
        <v>14</v>
      </c>
      <c r="J4" s="244" t="str">
        <f>GA55A!D6</f>
        <v>Lecturer (L-14)</v>
      </c>
      <c r="K4" s="244"/>
      <c r="L4" s="244"/>
      <c r="M4" s="119" t="s">
        <v>12</v>
      </c>
      <c r="N4" s="245" t="str">
        <f>IF(GA55A!K5="","",GA55A!K5)</f>
        <v>AAAAAXXXXA</v>
      </c>
      <c r="O4" s="245"/>
    </row>
    <row r="5" spans="2:15" s="8" customFormat="1" ht="21" customHeight="1" x14ac:dyDescent="0.25">
      <c r="B5" s="133">
        <v>2</v>
      </c>
      <c r="C5" s="233" t="s">
        <v>151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54">
        <f>GA55A!M28</f>
        <v>1607550</v>
      </c>
      <c r="O5" s="254"/>
    </row>
    <row r="6" spans="2:15" s="8" customFormat="1" ht="21" customHeight="1" x14ac:dyDescent="0.25">
      <c r="B6" s="133">
        <v>3</v>
      </c>
      <c r="C6" s="233" t="s">
        <v>152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49">
        <f>'Income &amp; Deduction'!D4</f>
        <v>0</v>
      </c>
      <c r="O6" s="249"/>
    </row>
    <row r="7" spans="2:15" s="8" customFormat="1" ht="21" customHeight="1" x14ac:dyDescent="0.25">
      <c r="B7" s="133">
        <v>4</v>
      </c>
      <c r="C7" s="246" t="s">
        <v>138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54">
        <f>N5-N6</f>
        <v>1607550</v>
      </c>
      <c r="O7" s="254"/>
    </row>
    <row r="8" spans="2:15" s="8" customFormat="1" ht="21" customHeight="1" x14ac:dyDescent="0.25">
      <c r="B8" s="133">
        <v>5</v>
      </c>
      <c r="C8" s="233" t="s">
        <v>153</v>
      </c>
      <c r="D8" s="233"/>
      <c r="E8" s="233"/>
      <c r="F8" s="233"/>
      <c r="G8" s="233"/>
      <c r="H8" s="233"/>
      <c r="I8" s="233"/>
      <c r="J8" s="233"/>
      <c r="K8" s="233"/>
      <c r="L8" s="234">
        <f>'Income &amp; Deduction'!D3</f>
        <v>75000</v>
      </c>
      <c r="M8" s="234"/>
      <c r="N8" s="240"/>
      <c r="O8" s="240"/>
    </row>
    <row r="9" spans="2:15" s="8" customFormat="1" ht="21" customHeight="1" x14ac:dyDescent="0.25">
      <c r="B9" s="133">
        <v>6</v>
      </c>
      <c r="C9" s="235" t="s">
        <v>188</v>
      </c>
      <c r="D9" s="235"/>
      <c r="E9" s="235"/>
      <c r="F9" s="235"/>
      <c r="G9" s="235"/>
      <c r="H9" s="235"/>
      <c r="I9" s="235"/>
      <c r="J9" s="235"/>
      <c r="K9" s="235"/>
      <c r="L9" s="234">
        <f>'Income &amp; Deduction'!D5</f>
        <v>0</v>
      </c>
      <c r="M9" s="234"/>
      <c r="N9" s="240"/>
      <c r="O9" s="240"/>
    </row>
    <row r="10" spans="2:15" s="8" customFormat="1" ht="21" customHeight="1" x14ac:dyDescent="0.25">
      <c r="B10" s="133">
        <v>7</v>
      </c>
      <c r="C10" s="233" t="s">
        <v>154</v>
      </c>
      <c r="D10" s="233"/>
      <c r="E10" s="233"/>
      <c r="F10" s="233"/>
      <c r="G10" s="233"/>
      <c r="H10" s="233"/>
      <c r="I10" s="233"/>
      <c r="J10" s="233"/>
      <c r="K10" s="233"/>
      <c r="L10" s="234">
        <f>'Income &amp; Deduction'!D6</f>
        <v>0</v>
      </c>
      <c r="M10" s="234"/>
      <c r="N10" s="240"/>
      <c r="O10" s="240"/>
    </row>
    <row r="11" spans="2:15" s="8" customFormat="1" ht="21" customHeight="1" x14ac:dyDescent="0.25">
      <c r="B11" s="133">
        <v>8</v>
      </c>
      <c r="C11" s="233" t="s">
        <v>135</v>
      </c>
      <c r="D11" s="233"/>
      <c r="E11" s="233"/>
      <c r="F11" s="233"/>
      <c r="G11" s="233"/>
      <c r="H11" s="233"/>
      <c r="I11" s="233"/>
      <c r="J11" s="233"/>
      <c r="K11" s="233"/>
      <c r="L11" s="234">
        <f>'Income &amp; Deduction'!D7</f>
        <v>0</v>
      </c>
      <c r="M11" s="234"/>
      <c r="N11" s="240"/>
      <c r="O11" s="240"/>
    </row>
    <row r="12" spans="2:15" s="8" customFormat="1" ht="21" customHeight="1" x14ac:dyDescent="0.25">
      <c r="B12" s="133">
        <v>9</v>
      </c>
      <c r="C12" s="232" t="s">
        <v>149</v>
      </c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49">
        <f>SUM(L8:M11)</f>
        <v>75000</v>
      </c>
      <c r="O12" s="249"/>
    </row>
    <row r="13" spans="2:15" s="8" customFormat="1" ht="21" customHeight="1" x14ac:dyDescent="0.25">
      <c r="B13" s="133">
        <v>10</v>
      </c>
      <c r="C13" s="232" t="s">
        <v>184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54">
        <f>N7-N12</f>
        <v>1532550</v>
      </c>
      <c r="O13" s="254"/>
    </row>
    <row r="14" spans="2:15" s="8" customFormat="1" ht="21" customHeight="1" x14ac:dyDescent="0.25">
      <c r="B14" s="133">
        <v>11</v>
      </c>
      <c r="C14" s="233" t="s">
        <v>136</v>
      </c>
      <c r="D14" s="233"/>
      <c r="E14" s="233"/>
      <c r="F14" s="233"/>
      <c r="G14" s="233"/>
      <c r="H14" s="233"/>
      <c r="I14" s="233"/>
      <c r="J14" s="233"/>
      <c r="K14" s="233"/>
      <c r="L14" s="234">
        <f>'Income &amp; Deduction'!D8</f>
        <v>0</v>
      </c>
      <c r="M14" s="234"/>
      <c r="N14" s="248"/>
      <c r="O14" s="248"/>
    </row>
    <row r="15" spans="2:15" s="8" customFormat="1" ht="21" customHeight="1" x14ac:dyDescent="0.25">
      <c r="B15" s="133">
        <v>12</v>
      </c>
      <c r="C15" s="233" t="s">
        <v>137</v>
      </c>
      <c r="D15" s="233"/>
      <c r="E15" s="233"/>
      <c r="F15" s="233"/>
      <c r="G15" s="233"/>
      <c r="H15" s="233"/>
      <c r="I15" s="233"/>
      <c r="J15" s="233"/>
      <c r="K15" s="233"/>
      <c r="L15" s="234">
        <f>'Income &amp; Deduction'!D9</f>
        <v>0</v>
      </c>
      <c r="M15" s="234"/>
      <c r="N15" s="248"/>
      <c r="O15" s="248"/>
    </row>
    <row r="16" spans="2:15" s="8" customFormat="1" ht="21" customHeight="1" x14ac:dyDescent="0.25">
      <c r="B16" s="133">
        <v>13</v>
      </c>
      <c r="C16" s="232" t="s">
        <v>178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49">
        <f>SUM(L14:M15)</f>
        <v>0</v>
      </c>
      <c r="O16" s="249"/>
    </row>
    <row r="17" spans="2:18" s="8" customFormat="1" ht="21" customHeight="1" x14ac:dyDescent="0.25">
      <c r="B17" s="133">
        <v>14</v>
      </c>
      <c r="C17" s="250" t="s">
        <v>166</v>
      </c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1">
        <f>N13+N16</f>
        <v>1532550</v>
      </c>
      <c r="O17" s="251"/>
    </row>
    <row r="18" spans="2:18" s="8" customFormat="1" ht="21" customHeight="1" x14ac:dyDescent="0.25">
      <c r="B18" s="133">
        <v>15</v>
      </c>
      <c r="C18" s="247" t="s">
        <v>167</v>
      </c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51">
        <f>ROUND(N17,-1)</f>
        <v>1532550</v>
      </c>
      <c r="O18" s="251"/>
    </row>
    <row r="19" spans="2:18" s="8" customFormat="1" ht="21" customHeight="1" x14ac:dyDescent="0.25">
      <c r="B19" s="133">
        <v>16</v>
      </c>
      <c r="C19" s="233" t="s">
        <v>155</v>
      </c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</row>
    <row r="20" spans="2:18" s="8" customFormat="1" ht="21" customHeight="1" x14ac:dyDescent="0.25">
      <c r="B20" s="133">
        <v>17</v>
      </c>
      <c r="C20" s="231" t="s">
        <v>168</v>
      </c>
      <c r="D20" s="231"/>
      <c r="E20" s="231"/>
      <c r="F20" s="231"/>
      <c r="G20" s="231"/>
      <c r="H20" s="231"/>
      <c r="I20" s="231"/>
      <c r="J20" s="231"/>
      <c r="K20" s="231"/>
      <c r="L20" s="236" t="s">
        <v>139</v>
      </c>
      <c r="M20" s="236"/>
      <c r="N20" s="262"/>
      <c r="O20" s="262"/>
    </row>
    <row r="21" spans="2:18" s="8" customFormat="1" ht="21" customHeight="1" x14ac:dyDescent="0.25">
      <c r="B21" s="133">
        <v>18</v>
      </c>
      <c r="C21" s="229" t="s">
        <v>156</v>
      </c>
      <c r="D21" s="229"/>
      <c r="E21" s="229"/>
      <c r="F21" s="229"/>
      <c r="G21" s="229"/>
      <c r="H21" s="229"/>
      <c r="I21" s="229"/>
      <c r="J21" s="229"/>
      <c r="K21" s="229"/>
      <c r="L21" s="230" t="s">
        <v>15</v>
      </c>
      <c r="M21" s="230"/>
      <c r="N21" s="249">
        <v>0</v>
      </c>
      <c r="O21" s="249"/>
    </row>
    <row r="22" spans="2:18" s="8" customFormat="1" ht="21" customHeight="1" x14ac:dyDescent="0.25">
      <c r="B22" s="133">
        <v>19</v>
      </c>
      <c r="C22" s="229" t="s">
        <v>157</v>
      </c>
      <c r="D22" s="229"/>
      <c r="E22" s="229"/>
      <c r="F22" s="229"/>
      <c r="G22" s="229"/>
      <c r="H22" s="229"/>
      <c r="I22" s="229"/>
      <c r="J22" s="229"/>
      <c r="K22" s="229"/>
      <c r="L22" s="228">
        <v>0.05</v>
      </c>
      <c r="M22" s="228"/>
      <c r="N22" s="249">
        <f>ROUND(IF(N18&lt;400001,0,IF(N18&gt;800000,20000,((N18-400000)*5%))),0)</f>
        <v>20000</v>
      </c>
      <c r="O22" s="249"/>
    </row>
    <row r="23" spans="2:18" s="8" customFormat="1" ht="21" customHeight="1" x14ac:dyDescent="0.25">
      <c r="B23" s="133">
        <v>20</v>
      </c>
      <c r="C23" s="229" t="s">
        <v>158</v>
      </c>
      <c r="D23" s="229"/>
      <c r="E23" s="229"/>
      <c r="F23" s="229"/>
      <c r="G23" s="229"/>
      <c r="H23" s="229"/>
      <c r="I23" s="229"/>
      <c r="J23" s="229"/>
      <c r="K23" s="229"/>
      <c r="L23" s="228">
        <v>0.1</v>
      </c>
      <c r="M23" s="228"/>
      <c r="N23" s="249">
        <f>IF(N18&lt;800001,0,IF(N18&gt;1200000,40000,((N18-800000)*10%)))</f>
        <v>40000</v>
      </c>
      <c r="O23" s="249"/>
      <c r="Q23" s="100"/>
    </row>
    <row r="24" spans="2:18" s="8" customFormat="1" ht="21" customHeight="1" x14ac:dyDescent="0.25">
      <c r="B24" s="133">
        <v>21</v>
      </c>
      <c r="C24" s="229" t="s">
        <v>159</v>
      </c>
      <c r="D24" s="229"/>
      <c r="E24" s="229"/>
      <c r="F24" s="229"/>
      <c r="G24" s="229"/>
      <c r="H24" s="229"/>
      <c r="I24" s="229"/>
      <c r="J24" s="229"/>
      <c r="K24" s="229"/>
      <c r="L24" s="228">
        <v>0.15</v>
      </c>
      <c r="M24" s="228"/>
      <c r="N24" s="249">
        <f>IF(N18&lt;1200001,0,IF(N18&gt;1600000,60000,((N18-1200000)*15%)))</f>
        <v>49882.5</v>
      </c>
      <c r="O24" s="249"/>
      <c r="Q24" s="120"/>
    </row>
    <row r="25" spans="2:18" s="8" customFormat="1" ht="21" customHeight="1" x14ac:dyDescent="0.25">
      <c r="B25" s="133">
        <v>22</v>
      </c>
      <c r="C25" s="229" t="s">
        <v>160</v>
      </c>
      <c r="D25" s="229"/>
      <c r="E25" s="229"/>
      <c r="F25" s="229"/>
      <c r="G25" s="229"/>
      <c r="H25" s="229"/>
      <c r="I25" s="229"/>
      <c r="J25" s="229"/>
      <c r="K25" s="229"/>
      <c r="L25" s="228">
        <v>0.2</v>
      </c>
      <c r="M25" s="228"/>
      <c r="N25" s="249">
        <f>IF(N18&lt;1600001,0,IF(N18&gt;2000000,80000,((N18-1600000)*20%)))</f>
        <v>0</v>
      </c>
      <c r="O25" s="249"/>
    </row>
    <row r="26" spans="2:18" s="8" customFormat="1" ht="21" customHeight="1" x14ac:dyDescent="0.25">
      <c r="B26" s="133">
        <v>23</v>
      </c>
      <c r="C26" s="229" t="s">
        <v>161</v>
      </c>
      <c r="D26" s="229"/>
      <c r="E26" s="229"/>
      <c r="F26" s="229"/>
      <c r="G26" s="229"/>
      <c r="H26" s="229"/>
      <c r="I26" s="229"/>
      <c r="J26" s="229"/>
      <c r="K26" s="229"/>
      <c r="L26" s="228">
        <v>0.25</v>
      </c>
      <c r="M26" s="228"/>
      <c r="N26" s="249">
        <f>IF(N18&lt;2000001,0,IF(N18&gt;2400000,100000,((N18-2000000)*25%)))</f>
        <v>0</v>
      </c>
      <c r="O26" s="249"/>
    </row>
    <row r="27" spans="2:18" s="8" customFormat="1" ht="21" customHeight="1" x14ac:dyDescent="0.25">
      <c r="B27" s="133">
        <v>24</v>
      </c>
      <c r="C27" s="229" t="s">
        <v>162</v>
      </c>
      <c r="D27" s="229"/>
      <c r="E27" s="229"/>
      <c r="F27" s="229"/>
      <c r="G27" s="229"/>
      <c r="H27" s="229"/>
      <c r="I27" s="229"/>
      <c r="J27" s="229"/>
      <c r="K27" s="229"/>
      <c r="L27" s="228">
        <v>0.3</v>
      </c>
      <c r="M27" s="228"/>
      <c r="N27" s="249">
        <f>IF(N18&lt;2400001,0,(N18-2400000)*30%)</f>
        <v>0</v>
      </c>
      <c r="O27" s="249"/>
      <c r="R27" s="100"/>
    </row>
    <row r="28" spans="2:18" s="8" customFormat="1" ht="21" customHeight="1" x14ac:dyDescent="0.25">
      <c r="B28" s="133">
        <v>25</v>
      </c>
      <c r="C28" s="258" t="s">
        <v>140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2">
        <f>SUM(N21:O27)</f>
        <v>109882.5</v>
      </c>
      <c r="O28" s="252"/>
      <c r="Q28" s="101"/>
    </row>
    <row r="29" spans="2:18" s="8" customFormat="1" ht="21" customHeight="1" x14ac:dyDescent="0.25">
      <c r="B29" s="133">
        <v>26</v>
      </c>
      <c r="C29" s="259" t="s">
        <v>163</v>
      </c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3">
        <f>IF(N18&lt;1200001,N28,IF(N18&gt;1270584,0,N28-(N18-1200000)))</f>
        <v>0</v>
      </c>
      <c r="O29" s="253"/>
    </row>
    <row r="30" spans="2:18" s="8" customFormat="1" ht="21" customHeight="1" x14ac:dyDescent="0.25">
      <c r="B30" s="133">
        <v>27</v>
      </c>
      <c r="C30" s="260" t="s">
        <v>179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52">
        <f>N28-N29</f>
        <v>109882.5</v>
      </c>
      <c r="O30" s="252"/>
    </row>
    <row r="31" spans="2:18" s="8" customFormat="1" ht="21" customHeight="1" x14ac:dyDescent="0.25">
      <c r="B31" s="133">
        <v>28</v>
      </c>
      <c r="C31" s="259" t="s">
        <v>164</v>
      </c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6">
        <f>ROUND(N30*4%,0)</f>
        <v>4395</v>
      </c>
      <c r="O31" s="256"/>
    </row>
    <row r="32" spans="2:18" s="8" customFormat="1" ht="21" customHeight="1" x14ac:dyDescent="0.25">
      <c r="B32" s="133">
        <v>29</v>
      </c>
      <c r="C32" s="261" t="s">
        <v>148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57">
        <f>SUM(N30:O31)</f>
        <v>114277.5</v>
      </c>
      <c r="O32" s="257"/>
    </row>
    <row r="33" spans="1:16" s="8" customFormat="1" ht="21" customHeight="1" x14ac:dyDescent="0.25">
      <c r="B33" s="133">
        <v>30</v>
      </c>
      <c r="C33" s="233" t="s">
        <v>150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56">
        <f>'Income &amp; Deduction'!D10</f>
        <v>0</v>
      </c>
      <c r="O33" s="256"/>
    </row>
    <row r="34" spans="1:16" s="8" customFormat="1" ht="21" customHeight="1" x14ac:dyDescent="0.25">
      <c r="B34" s="133">
        <v>31</v>
      </c>
      <c r="C34" s="247" t="s">
        <v>193</v>
      </c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57">
        <f>N32-N33</f>
        <v>114277.5</v>
      </c>
      <c r="O34" s="257"/>
    </row>
    <row r="35" spans="1:16" s="8" customFormat="1" ht="21" customHeight="1" x14ac:dyDescent="0.25">
      <c r="B35" s="133">
        <v>32</v>
      </c>
      <c r="C35" s="231" t="s">
        <v>146</v>
      </c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6" spans="1:16" s="8" customFormat="1" ht="21" customHeight="1" x14ac:dyDescent="0.25">
      <c r="B36" s="133">
        <v>33</v>
      </c>
      <c r="C36" s="233" t="s">
        <v>141</v>
      </c>
      <c r="D36" s="233"/>
      <c r="E36" s="233"/>
      <c r="F36" s="233"/>
      <c r="G36" s="233"/>
      <c r="H36" s="233"/>
      <c r="I36" s="233"/>
      <c r="J36" s="233"/>
      <c r="K36" s="233"/>
      <c r="L36" s="255">
        <f>SUM(GA55A!U8:U16)</f>
        <v>90000</v>
      </c>
      <c r="M36" s="255"/>
      <c r="N36" s="257"/>
      <c r="O36" s="257"/>
    </row>
    <row r="37" spans="1:16" s="8" customFormat="1" ht="21" customHeight="1" x14ac:dyDescent="0.25">
      <c r="B37" s="133">
        <v>34</v>
      </c>
      <c r="C37" s="233" t="s">
        <v>142</v>
      </c>
      <c r="D37" s="233"/>
      <c r="E37" s="233"/>
      <c r="F37" s="233"/>
      <c r="G37" s="233"/>
      <c r="H37" s="233"/>
      <c r="I37" s="233"/>
      <c r="J37" s="233"/>
      <c r="K37" s="233"/>
      <c r="L37" s="255">
        <f>GA55A!U17</f>
        <v>10000</v>
      </c>
      <c r="M37" s="255"/>
      <c r="N37" s="257"/>
      <c r="O37" s="257"/>
    </row>
    <row r="38" spans="1:16" s="8" customFormat="1" ht="21" customHeight="1" x14ac:dyDescent="0.25">
      <c r="B38" s="133">
        <v>35</v>
      </c>
      <c r="C38" s="233" t="s">
        <v>143</v>
      </c>
      <c r="D38" s="233"/>
      <c r="E38" s="233"/>
      <c r="F38" s="233"/>
      <c r="G38" s="233"/>
      <c r="H38" s="233"/>
      <c r="I38" s="233"/>
      <c r="J38" s="233"/>
      <c r="K38" s="233"/>
      <c r="L38" s="255">
        <f>GA55A!U18</f>
        <v>10000</v>
      </c>
      <c r="M38" s="255"/>
      <c r="N38" s="257"/>
      <c r="O38" s="257"/>
    </row>
    <row r="39" spans="1:16" s="8" customFormat="1" ht="21" customHeight="1" x14ac:dyDescent="0.25">
      <c r="B39" s="133">
        <v>36</v>
      </c>
      <c r="C39" s="233" t="s">
        <v>144</v>
      </c>
      <c r="D39" s="233"/>
      <c r="E39" s="233"/>
      <c r="F39" s="233"/>
      <c r="G39" s="233"/>
      <c r="H39" s="233"/>
      <c r="I39" s="233"/>
      <c r="J39" s="233"/>
      <c r="K39" s="233"/>
      <c r="L39" s="255">
        <f>GA55A!U19</f>
        <v>10000</v>
      </c>
      <c r="M39" s="255"/>
      <c r="N39" s="257"/>
      <c r="O39" s="257"/>
    </row>
    <row r="40" spans="1:16" s="8" customFormat="1" ht="21" customHeight="1" x14ac:dyDescent="0.25">
      <c r="B40" s="133">
        <v>37</v>
      </c>
      <c r="C40" s="233" t="s">
        <v>145</v>
      </c>
      <c r="D40" s="233"/>
      <c r="E40" s="233"/>
      <c r="F40" s="233"/>
      <c r="G40" s="233"/>
      <c r="H40" s="233"/>
      <c r="I40" s="233"/>
      <c r="J40" s="233"/>
      <c r="K40" s="233"/>
      <c r="L40" s="255">
        <f>SUM(GA55A!U20:U27)</f>
        <v>0</v>
      </c>
      <c r="M40" s="255"/>
      <c r="N40" s="257"/>
      <c r="O40" s="257"/>
    </row>
    <row r="41" spans="1:16" s="8" customFormat="1" ht="21" customHeight="1" x14ac:dyDescent="0.25">
      <c r="B41" s="133">
        <v>38</v>
      </c>
      <c r="C41" s="233" t="s">
        <v>147</v>
      </c>
      <c r="D41" s="233"/>
      <c r="E41" s="233"/>
      <c r="F41" s="233"/>
      <c r="G41" s="233"/>
      <c r="H41" s="233"/>
      <c r="I41" s="233"/>
      <c r="J41" s="233"/>
      <c r="K41" s="233"/>
      <c r="L41" s="255">
        <f>'Income &amp; Deduction'!D11</f>
        <v>0</v>
      </c>
      <c r="M41" s="255"/>
      <c r="N41" s="257"/>
      <c r="O41" s="257"/>
    </row>
    <row r="42" spans="1:16" s="8" customFormat="1" ht="21" customHeight="1" x14ac:dyDescent="0.25">
      <c r="B42" s="133">
        <v>39</v>
      </c>
      <c r="C42" s="263" t="s">
        <v>165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4">
        <f>SUM(L36:M41)</f>
        <v>120000</v>
      </c>
      <c r="O42" s="264"/>
    </row>
    <row r="43" spans="1:16" ht="24.6" customHeight="1" x14ac:dyDescent="0.25">
      <c r="B43" s="266" t="str">
        <f>IF(N34&gt;N42,"Income Tax Payable (New Tax Regime)",IF(N34&lt;N42,"Income Tax Refundable (New Tax Regime)","Income Tax Payble/Refundable (New Tax Regime)"))</f>
        <v>Income Tax Refundable (New Tax Regime)</v>
      </c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5">
        <f>N34-N42</f>
        <v>-5722.5</v>
      </c>
      <c r="O43" s="265"/>
    </row>
    <row r="44" spans="1:16" ht="17.399999999999999" customHeight="1" x14ac:dyDescent="0.25">
      <c r="B44" s="134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2"/>
      <c r="O44" s="123"/>
    </row>
    <row r="45" spans="1:16" ht="12.6" customHeight="1" x14ac:dyDescent="0.3">
      <c r="B45" s="135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5"/>
      <c r="O45" s="126"/>
    </row>
    <row r="46" spans="1:16" ht="14.4" x14ac:dyDescent="0.3">
      <c r="B46" s="135"/>
      <c r="C46" s="124"/>
      <c r="D46" s="124"/>
      <c r="E46" s="127" t="s">
        <v>17</v>
      </c>
      <c r="F46" s="124"/>
      <c r="G46" s="124"/>
      <c r="H46" s="124"/>
      <c r="I46" s="124"/>
      <c r="J46" s="124"/>
      <c r="K46" s="124"/>
      <c r="L46" s="124"/>
      <c r="M46" s="127" t="s">
        <v>18</v>
      </c>
      <c r="N46" s="125"/>
      <c r="O46" s="126"/>
    </row>
    <row r="47" spans="1:16" ht="14.4" x14ac:dyDescent="0.3">
      <c r="B47" s="135"/>
      <c r="C47" s="124"/>
      <c r="D47" s="124"/>
      <c r="E47" s="128" t="str">
        <f>CONCATENATE("(",Master!C5,")")</f>
        <v>(Chandra Prakash Kurmi)</v>
      </c>
      <c r="F47" s="124"/>
      <c r="G47" s="124"/>
      <c r="H47" s="124"/>
      <c r="I47" s="124"/>
      <c r="J47" s="124"/>
      <c r="K47" s="124"/>
      <c r="L47" s="124"/>
      <c r="M47" s="128" t="str">
        <f>IF(Master!E4="","",CONCATENATE("(",Master!E4,")"))</f>
        <v>(ABCD)</v>
      </c>
      <c r="N47" s="125"/>
      <c r="O47" s="126"/>
    </row>
    <row r="48" spans="1:16" s="45" customFormat="1" ht="70.2" customHeight="1" x14ac:dyDescent="0.25">
      <c r="A48" s="241" t="s">
        <v>96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</row>
    <row r="49" spans="3:15" ht="24" hidden="1" customHeight="1" x14ac:dyDescent="0.3"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</sheetData>
  <sheetProtection algorithmName="SHA-512" hashValue="TNwLordi3eLiVAki11ZisCPmMUqkUVd8PxohGmqxhdi+eVU3Da8+8AzB7X1UU0z6xNkeg4N6G42VNsAO2WR0Sw==" saltValue="IBiLJhugoE5YnbgkCh4EeQ==" spinCount="100000" sheet="1" formatColumns="0" selectLockedCells="1"/>
  <mergeCells count="95">
    <mergeCell ref="C42:M42"/>
    <mergeCell ref="N36:O41"/>
    <mergeCell ref="N42:O42"/>
    <mergeCell ref="N43:O43"/>
    <mergeCell ref="C38:K38"/>
    <mergeCell ref="L38:M38"/>
    <mergeCell ref="C39:K39"/>
    <mergeCell ref="B43:M43"/>
    <mergeCell ref="L39:M39"/>
    <mergeCell ref="C41:K41"/>
    <mergeCell ref="L41:M41"/>
    <mergeCell ref="C40:K40"/>
    <mergeCell ref="L40:M40"/>
    <mergeCell ref="N21:O21"/>
    <mergeCell ref="N20:O20"/>
    <mergeCell ref="N22:O22"/>
    <mergeCell ref="N23:O23"/>
    <mergeCell ref="N24:O24"/>
    <mergeCell ref="N31:O31"/>
    <mergeCell ref="N32:O32"/>
    <mergeCell ref="N33:O33"/>
    <mergeCell ref="N34:O34"/>
    <mergeCell ref="C28:M28"/>
    <mergeCell ref="C29:M29"/>
    <mergeCell ref="C30:M30"/>
    <mergeCell ref="C31:M31"/>
    <mergeCell ref="C32:M32"/>
    <mergeCell ref="C34:M34"/>
    <mergeCell ref="C35:O35"/>
    <mergeCell ref="L36:M36"/>
    <mergeCell ref="C37:K37"/>
    <mergeCell ref="L37:M37"/>
    <mergeCell ref="C33:M33"/>
    <mergeCell ref="C36:K36"/>
    <mergeCell ref="N5:O5"/>
    <mergeCell ref="N6:O6"/>
    <mergeCell ref="N7:O7"/>
    <mergeCell ref="N12:O12"/>
    <mergeCell ref="N13:O13"/>
    <mergeCell ref="N25:O25"/>
    <mergeCell ref="N27:O27"/>
    <mergeCell ref="N28:O28"/>
    <mergeCell ref="N29:O29"/>
    <mergeCell ref="N30:O30"/>
    <mergeCell ref="N26:O26"/>
    <mergeCell ref="N14:O15"/>
    <mergeCell ref="N16:O16"/>
    <mergeCell ref="C16:M16"/>
    <mergeCell ref="C17:M17"/>
    <mergeCell ref="C19:O19"/>
    <mergeCell ref="N17:O17"/>
    <mergeCell ref="N18:O18"/>
    <mergeCell ref="B1:O1"/>
    <mergeCell ref="B2:O2"/>
    <mergeCell ref="B3:O3"/>
    <mergeCell ref="N8:O11"/>
    <mergeCell ref="A48:P48"/>
    <mergeCell ref="C4:D4"/>
    <mergeCell ref="E4:H4"/>
    <mergeCell ref="J4:L4"/>
    <mergeCell ref="N4:O4"/>
    <mergeCell ref="C5:M5"/>
    <mergeCell ref="C6:M6"/>
    <mergeCell ref="C7:M7"/>
    <mergeCell ref="C13:M13"/>
    <mergeCell ref="C18:M18"/>
    <mergeCell ref="L14:M14"/>
    <mergeCell ref="C14:K14"/>
    <mergeCell ref="C20:K20"/>
    <mergeCell ref="C12:M12"/>
    <mergeCell ref="C8:K8"/>
    <mergeCell ref="L8:M8"/>
    <mergeCell ref="C9:K9"/>
    <mergeCell ref="C10:K10"/>
    <mergeCell ref="C11:K11"/>
    <mergeCell ref="L9:M9"/>
    <mergeCell ref="L10:M10"/>
    <mergeCell ref="L11:M11"/>
    <mergeCell ref="C15:K15"/>
    <mergeCell ref="L15:M15"/>
    <mergeCell ref="L20:M20"/>
    <mergeCell ref="L27:M27"/>
    <mergeCell ref="C21:K21"/>
    <mergeCell ref="C22:K22"/>
    <mergeCell ref="C23:K23"/>
    <mergeCell ref="C24:K24"/>
    <mergeCell ref="C25:K25"/>
    <mergeCell ref="C26:K26"/>
    <mergeCell ref="C27:K27"/>
    <mergeCell ref="L21:M21"/>
    <mergeCell ref="L22:M22"/>
    <mergeCell ref="L23:M23"/>
    <mergeCell ref="L24:M24"/>
    <mergeCell ref="L25:M25"/>
    <mergeCell ref="L26:M26"/>
  </mergeCells>
  <conditionalFormatting sqref="B43:M43">
    <cfRule type="containsText" dxfId="3" priority="3" operator="containsText" text="Income Tax Refundable (New Tax Regime)">
      <formula>NOT(ISERROR(SEARCH("Income Tax Refundable (New Tax Regime)",B43)))</formula>
    </cfRule>
    <cfRule type="containsText" dxfId="2" priority="4" operator="containsText" text="Income Tax Payable (New Tax Regime)">
      <formula>NOT(ISERROR(SEARCH("Income Tax Payable (New Tax Regime)",B43)))</formula>
    </cfRule>
  </conditionalFormatting>
  <conditionalFormatting sqref="N43:O43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43307086614173229" right="0.23622047244094491" top="0.23622047244094491" bottom="0.27559055118110237" header="0.27559055118110237" footer="0.23622047244094491"/>
  <pageSetup paperSize="9" scale="84" orientation="portrait" blackAndWhite="1" verticalDpi="300" r:id="rId1"/>
  <headerFooter>
    <oddFooter>&amp;C&amp;"Times New Roman,Italic"&amp;11www.rssrashtriya.org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How To Use</vt:lpstr>
      <vt:lpstr>Master</vt:lpstr>
      <vt:lpstr>GA55A</vt:lpstr>
      <vt:lpstr>Income &amp; Deduction</vt:lpstr>
      <vt:lpstr>Tax (New Regime)</vt:lpstr>
      <vt:lpstr>GA55A!Print_Area</vt:lpstr>
      <vt:lpstr>'Income &amp; Deduction'!Print_Area</vt:lpstr>
      <vt:lpstr>'Tax (New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2025-10-28T09:43:41Z</cp:lastPrinted>
  <dcterms:created xsi:type="dcterms:W3CDTF">2013-12-06T08:14:36Z</dcterms:created>
  <dcterms:modified xsi:type="dcterms:W3CDTF">2025-10-30T03:33:46Z</dcterms:modified>
</cp:coreProperties>
</file>