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master" sheetId="1" r:id="rId1"/>
    <sheet name="Student Record paste by SD" sheetId="3" r:id="rId2"/>
    <sheet name="enrol" sheetId="2" r:id="rId3"/>
    <sheet name="estimate food" sheetId="10" r:id="rId4"/>
    <sheet name="Distribution Reg." sheetId="4" r:id="rId5"/>
    <sheet name="Balance Sheet" sheetId="5" r:id="rId6"/>
    <sheet name="daily distribu. Rep classwise" sheetId="8" r:id="rId7"/>
    <sheet name="Daily Distribut Report" sheetId="6" r:id="rId8"/>
    <sheet name="school total dist. report" sheetId="9" r:id="rId9"/>
    <sheet name="send Report on 25-6-2020" sheetId="7" r:id="rId10"/>
  </sheets>
  <externalReferences>
    <externalReference r:id="rId11"/>
    <externalReference r:id="rId12"/>
  </externalReferences>
  <definedNames>
    <definedName name="balance">[1]Balance!$B$4:$N$36</definedName>
    <definedName name="Balance_sheet">'Balance Sheet'!$D$6:$P$25</definedName>
    <definedName name="class">'[1]Prapti Raseed'!$D:$D</definedName>
    <definedName name="class_1">'Distribution Reg.'!$D$5:$D$505</definedName>
    <definedName name="date">'[1]Prapti Raseed'!$I:$I</definedName>
    <definedName name="Date_1">'Distribution Reg.'!$H$5:$H$505</definedName>
    <definedName name="Date_2">'Balance Sheet'!$D$6:$D$25</definedName>
    <definedName name="Distribut">'Distribution Reg.'!$G$5:$G$505</definedName>
    <definedName name="MONTH">OFFSET([2]HOME!$D$7,,,COUNTIF([2]HOME!$D$7:$D$18,"?*"))</definedName>
    <definedName name="_xlnm.Print_Area" localSheetId="5">'Balance Sheet'!$C$1:$P$25</definedName>
    <definedName name="_xlnm.Print_Area" localSheetId="6">'daily distribu. Rep classwise'!$A$1:$D$23</definedName>
    <definedName name="_xlnm.Print_Area" localSheetId="7">'Daily Distribut Report'!$A$1:$N$9</definedName>
    <definedName name="_xlnm.Print_Area" localSheetId="4">'Distribution Reg.'!$A$1:$I$505</definedName>
    <definedName name="_xlnm.Print_Area" localSheetId="2">enrol!$A$1:$W$18,enrol!$A$21:$W$36</definedName>
    <definedName name="_xlnm.Print_Area" localSheetId="3">'estimate food'!$A$1:$C$37</definedName>
    <definedName name="_xlnm.Print_Area" localSheetId="8">'school total dist. report'!$A$1:$H$23</definedName>
    <definedName name="_xlnm.Print_Area" localSheetId="9">'send Report on 25-6-2020'!$A$1:$K$12</definedName>
    <definedName name="_xlnm.Print_Titles" localSheetId="4">'Distribution Reg.'!$3:$4</definedName>
    <definedName name="Rice">'Distribution Reg.'!$F$5:$F$505</definedName>
    <definedName name="s_type">[1]General!$K:$K</definedName>
    <definedName name="Wheat">'Distribution Reg.'!$E$5:$E$505</definedName>
  </definedNames>
  <calcPr calcId="124519"/>
</workbook>
</file>

<file path=xl/calcChain.xml><?xml version="1.0" encoding="utf-8"?>
<calcChain xmlns="http://schemas.openxmlformats.org/spreadsheetml/2006/main">
  <c r="M6" i="4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"/>
  <c r="C5"/>
  <c r="C35" i="10"/>
  <c r="B35"/>
  <c r="C27"/>
  <c r="B27"/>
  <c r="A2"/>
  <c r="A1" i="9" l="1"/>
  <c r="K6" i="7" l="1"/>
  <c r="K5"/>
  <c r="A1"/>
  <c r="I7"/>
  <c r="J7"/>
  <c r="G492" i="4"/>
  <c r="G493"/>
  <c r="G494"/>
  <c r="G495"/>
  <c r="G496"/>
  <c r="G497"/>
  <c r="G498"/>
  <c r="G499"/>
  <c r="G500"/>
  <c r="G501"/>
  <c r="G502"/>
  <c r="G503"/>
  <c r="G504"/>
  <c r="G505"/>
  <c r="K7" i="7" l="1"/>
  <c r="N6" i="6" l="1"/>
  <c r="N5"/>
  <c r="N7" s="1"/>
  <c r="E12" i="5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E22"/>
  <c r="F22"/>
  <c r="G22"/>
  <c r="H22"/>
  <c r="E23"/>
  <c r="F23"/>
  <c r="G23"/>
  <c r="H23"/>
  <c r="E24"/>
  <c r="F24"/>
  <c r="G24"/>
  <c r="H24"/>
  <c r="E25"/>
  <c r="F25"/>
  <c r="G25"/>
  <c r="H25"/>
  <c r="H6"/>
  <c r="G6"/>
  <c r="F6"/>
  <c r="E6"/>
  <c r="D28" i="1"/>
  <c r="G28"/>
  <c r="L7" i="6"/>
  <c r="M7"/>
  <c r="S25" i="8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6"/>
  <c r="AA4" i="6"/>
  <c r="A1" i="8"/>
  <c r="A1" i="6"/>
  <c r="AA5" l="1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1" i="4"/>
  <c r="M14" i="5"/>
  <c r="N14"/>
  <c r="O14"/>
  <c r="P14"/>
  <c r="M15"/>
  <c r="N15"/>
  <c r="O15"/>
  <c r="P15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M25"/>
  <c r="N25"/>
  <c r="O25"/>
  <c r="P25"/>
  <c r="D22" i="1"/>
  <c r="I12" i="5"/>
  <c r="M12" s="1"/>
  <c r="J12"/>
  <c r="N12" s="1"/>
  <c r="K12"/>
  <c r="O12" s="1"/>
  <c r="L12"/>
  <c r="P12" s="1"/>
  <c r="I13"/>
  <c r="M13" s="1"/>
  <c r="J13"/>
  <c r="N13" s="1"/>
  <c r="K13"/>
  <c r="O13" s="1"/>
  <c r="L13"/>
  <c r="P13" s="1"/>
  <c r="I14"/>
  <c r="J14"/>
  <c r="K14"/>
  <c r="L14"/>
  <c r="I15"/>
  <c r="J15"/>
  <c r="K15"/>
  <c r="L15"/>
  <c r="I16"/>
  <c r="M16" s="1"/>
  <c r="J16"/>
  <c r="N16" s="1"/>
  <c r="K16"/>
  <c r="O16" s="1"/>
  <c r="L16"/>
  <c r="P16" s="1"/>
  <c r="I17"/>
  <c r="J17"/>
  <c r="K17"/>
  <c r="L17"/>
  <c r="I18"/>
  <c r="J18"/>
  <c r="K18"/>
  <c r="L18"/>
  <c r="I19"/>
  <c r="J19"/>
  <c r="K19"/>
  <c r="L19"/>
  <c r="I20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C1" l="1"/>
  <c r="C6"/>
  <c r="Q25"/>
  <c r="B25"/>
  <c r="C25" s="1"/>
  <c r="Q24"/>
  <c r="B24"/>
  <c r="C24" s="1"/>
  <c r="Q23"/>
  <c r="B23"/>
  <c r="C23" s="1"/>
  <c r="Q22"/>
  <c r="B22"/>
  <c r="A22" s="1"/>
  <c r="Q21"/>
  <c r="B21"/>
  <c r="C21" s="1"/>
  <c r="Q20"/>
  <c r="B20"/>
  <c r="A20" s="1"/>
  <c r="Q19"/>
  <c r="B19"/>
  <c r="C19" s="1"/>
  <c r="Q18"/>
  <c r="B18"/>
  <c r="C18" s="1"/>
  <c r="Q17"/>
  <c r="B17"/>
  <c r="C17" s="1"/>
  <c r="Q16"/>
  <c r="B16"/>
  <c r="A16" s="1"/>
  <c r="Q15"/>
  <c r="B15"/>
  <c r="C15" s="1"/>
  <c r="Q14"/>
  <c r="B14"/>
  <c r="C14" s="1"/>
  <c r="Q13"/>
  <c r="B13"/>
  <c r="C13" s="1"/>
  <c r="Q12"/>
  <c r="B12"/>
  <c r="A12" s="1"/>
  <c r="B6"/>
  <c r="B7" s="1"/>
  <c r="C7" s="1"/>
  <c r="C22" l="1"/>
  <c r="C20"/>
  <c r="C16"/>
  <c r="C12"/>
  <c r="A15"/>
  <c r="A18"/>
  <c r="A24"/>
  <c r="A6"/>
  <c r="B8"/>
  <c r="C8" s="1"/>
  <c r="A7"/>
  <c r="A13"/>
  <c r="A17"/>
  <c r="A19"/>
  <c r="A21"/>
  <c r="A23"/>
  <c r="A25"/>
  <c r="A14"/>
  <c r="B9" l="1"/>
  <c r="C9" s="1"/>
  <c r="A8"/>
  <c r="B10" l="1"/>
  <c r="A9"/>
  <c r="C10" l="1"/>
  <c r="B11"/>
  <c r="A10"/>
  <c r="C11" l="1"/>
  <c r="A11"/>
  <c r="E8" i="4"/>
  <c r="E12"/>
  <c r="E13"/>
  <c r="E16"/>
  <c r="E17"/>
  <c r="E20"/>
  <c r="E21"/>
  <c r="E24"/>
  <c r="E25"/>
  <c r="E28"/>
  <c r="E29"/>
  <c r="E32"/>
  <c r="E33"/>
  <c r="E36"/>
  <c r="E37"/>
  <c r="E40"/>
  <c r="E41"/>
  <c r="E44"/>
  <c r="E45"/>
  <c r="E48"/>
  <c r="E49"/>
  <c r="E52"/>
  <c r="E53"/>
  <c r="E56"/>
  <c r="E57"/>
  <c r="E60"/>
  <c r="E61"/>
  <c r="E64"/>
  <c r="E65"/>
  <c r="E68"/>
  <c r="E69"/>
  <c r="E72"/>
  <c r="E73"/>
  <c r="E76"/>
  <c r="E77"/>
  <c r="E80"/>
  <c r="E81"/>
  <c r="E84"/>
  <c r="E85"/>
  <c r="E88"/>
  <c r="E89"/>
  <c r="E92"/>
  <c r="E93"/>
  <c r="E96"/>
  <c r="E97"/>
  <c r="E100"/>
  <c r="E101"/>
  <c r="E104"/>
  <c r="E105"/>
  <c r="E108"/>
  <c r="E109"/>
  <c r="E112"/>
  <c r="E113"/>
  <c r="E116"/>
  <c r="E117"/>
  <c r="E120"/>
  <c r="E121"/>
  <c r="E124"/>
  <c r="E125"/>
  <c r="E128"/>
  <c r="E129"/>
  <c r="E132"/>
  <c r="E133"/>
  <c r="E136"/>
  <c r="E137"/>
  <c r="E140"/>
  <c r="E141"/>
  <c r="E144"/>
  <c r="E145"/>
  <c r="E148"/>
  <c r="E149"/>
  <c r="E152"/>
  <c r="E153"/>
  <c r="E156"/>
  <c r="E157"/>
  <c r="E160"/>
  <c r="E161"/>
  <c r="E164"/>
  <c r="E165"/>
  <c r="E168"/>
  <c r="E169"/>
  <c r="E172"/>
  <c r="E173"/>
  <c r="E176"/>
  <c r="E177"/>
  <c r="E180"/>
  <c r="E181"/>
  <c r="E184"/>
  <c r="E185"/>
  <c r="E188"/>
  <c r="E189"/>
  <c r="E192"/>
  <c r="E193"/>
  <c r="E196"/>
  <c r="E197"/>
  <c r="E200"/>
  <c r="E201"/>
  <c r="E204"/>
  <c r="E205"/>
  <c r="E208"/>
  <c r="E209"/>
  <c r="E212"/>
  <c r="E213"/>
  <c r="E216"/>
  <c r="E217"/>
  <c r="E220"/>
  <c r="E221"/>
  <c r="E224"/>
  <c r="E225"/>
  <c r="E228"/>
  <c r="E229"/>
  <c r="E232"/>
  <c r="E233"/>
  <c r="E236"/>
  <c r="E237"/>
  <c r="E240"/>
  <c r="E241"/>
  <c r="E244"/>
  <c r="E245"/>
  <c r="E248"/>
  <c r="E249"/>
  <c r="E252"/>
  <c r="E253"/>
  <c r="E256"/>
  <c r="E257"/>
  <c r="E260"/>
  <c r="E261"/>
  <c r="E264"/>
  <c r="E265"/>
  <c r="E268"/>
  <c r="E269"/>
  <c r="E272"/>
  <c r="E273"/>
  <c r="E276"/>
  <c r="E277"/>
  <c r="E280"/>
  <c r="E281"/>
  <c r="E284"/>
  <c r="E285"/>
  <c r="E288"/>
  <c r="E289"/>
  <c r="E292"/>
  <c r="E293"/>
  <c r="E296"/>
  <c r="E297"/>
  <c r="E300"/>
  <c r="E301"/>
  <c r="E304"/>
  <c r="E305"/>
  <c r="E308"/>
  <c r="E309"/>
  <c r="E312"/>
  <c r="E313"/>
  <c r="E316"/>
  <c r="E317"/>
  <c r="E320"/>
  <c r="E321"/>
  <c r="E324"/>
  <c r="E325"/>
  <c r="E328"/>
  <c r="E329"/>
  <c r="E332"/>
  <c r="E333"/>
  <c r="E336"/>
  <c r="E337"/>
  <c r="E340"/>
  <c r="E341"/>
  <c r="E344"/>
  <c r="E345"/>
  <c r="E348"/>
  <c r="E349"/>
  <c r="E352"/>
  <c r="E353"/>
  <c r="E356"/>
  <c r="E357"/>
  <c r="E360"/>
  <c r="E361"/>
  <c r="E364"/>
  <c r="E365"/>
  <c r="E368"/>
  <c r="E369"/>
  <c r="E372"/>
  <c r="E373"/>
  <c r="E376"/>
  <c r="E377"/>
  <c r="E380"/>
  <c r="E381"/>
  <c r="E384"/>
  <c r="E385"/>
  <c r="E388"/>
  <c r="E389"/>
  <c r="E392"/>
  <c r="E393"/>
  <c r="E396"/>
  <c r="E397"/>
  <c r="E400"/>
  <c r="E401"/>
  <c r="E404"/>
  <c r="E405"/>
  <c r="E408"/>
  <c r="E409"/>
  <c r="E412"/>
  <c r="E413"/>
  <c r="E416"/>
  <c r="E417"/>
  <c r="E420"/>
  <c r="E421"/>
  <c r="E424"/>
  <c r="E425"/>
  <c r="E428"/>
  <c r="E429"/>
  <c r="E432"/>
  <c r="E433"/>
  <c r="E436"/>
  <c r="E437"/>
  <c r="E440"/>
  <c r="E441"/>
  <c r="E444"/>
  <c r="E445"/>
  <c r="E448"/>
  <c r="E449"/>
  <c r="E452"/>
  <c r="E453"/>
  <c r="E456"/>
  <c r="E457"/>
  <c r="E460"/>
  <c r="E461"/>
  <c r="E464"/>
  <c r="E465"/>
  <c r="E468"/>
  <c r="E469"/>
  <c r="E472"/>
  <c r="E473"/>
  <c r="E476"/>
  <c r="E477"/>
  <c r="E480"/>
  <c r="E481"/>
  <c r="E484"/>
  <c r="E485"/>
  <c r="E488"/>
  <c r="E489"/>
  <c r="E492"/>
  <c r="E493"/>
  <c r="E494"/>
  <c r="E495"/>
  <c r="E496"/>
  <c r="E497"/>
  <c r="E498"/>
  <c r="E499"/>
  <c r="E500"/>
  <c r="E501"/>
  <c r="E502"/>
  <c r="E503"/>
  <c r="E504"/>
  <c r="E50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88"/>
  <c r="B89"/>
  <c r="C89"/>
  <c r="B90"/>
  <c r="C90"/>
  <c r="B91"/>
  <c r="C91"/>
  <c r="B92"/>
  <c r="C92"/>
  <c r="B93"/>
  <c r="C93"/>
  <c r="B94"/>
  <c r="C94"/>
  <c r="B95"/>
  <c r="C95"/>
  <c r="B96"/>
  <c r="C96"/>
  <c r="B97"/>
  <c r="C97"/>
  <c r="B98"/>
  <c r="C98"/>
  <c r="B99"/>
  <c r="C99"/>
  <c r="B100"/>
  <c r="C100"/>
  <c r="B101"/>
  <c r="C101"/>
  <c r="B102"/>
  <c r="C102"/>
  <c r="B103"/>
  <c r="C103"/>
  <c r="B104"/>
  <c r="C104"/>
  <c r="B105"/>
  <c r="C105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B121"/>
  <c r="C121"/>
  <c r="B122"/>
  <c r="C122"/>
  <c r="B123"/>
  <c r="C123"/>
  <c r="B124"/>
  <c r="C124"/>
  <c r="B125"/>
  <c r="C125"/>
  <c r="B126"/>
  <c r="C126"/>
  <c r="B127"/>
  <c r="C127"/>
  <c r="B128"/>
  <c r="C128"/>
  <c r="B129"/>
  <c r="C129"/>
  <c r="B130"/>
  <c r="C130"/>
  <c r="B131"/>
  <c r="C131"/>
  <c r="B132"/>
  <c r="C132"/>
  <c r="B133"/>
  <c r="C133"/>
  <c r="B134"/>
  <c r="C134"/>
  <c r="B135"/>
  <c r="C135"/>
  <c r="B136"/>
  <c r="C136"/>
  <c r="B137"/>
  <c r="C137"/>
  <c r="B138"/>
  <c r="C138"/>
  <c r="B139"/>
  <c r="C139"/>
  <c r="B140"/>
  <c r="C140"/>
  <c r="B141"/>
  <c r="C141"/>
  <c r="B142"/>
  <c r="C142"/>
  <c r="B143"/>
  <c r="C143"/>
  <c r="B144"/>
  <c r="C144"/>
  <c r="B145"/>
  <c r="C145"/>
  <c r="B146"/>
  <c r="C146"/>
  <c r="B147"/>
  <c r="C147"/>
  <c r="B148"/>
  <c r="C148"/>
  <c r="B149"/>
  <c r="C149"/>
  <c r="B150"/>
  <c r="C150"/>
  <c r="B151"/>
  <c r="C151"/>
  <c r="B152"/>
  <c r="C152"/>
  <c r="B153"/>
  <c r="C153"/>
  <c r="B154"/>
  <c r="C154"/>
  <c r="B155"/>
  <c r="C155"/>
  <c r="B156"/>
  <c r="C156"/>
  <c r="B157"/>
  <c r="C157"/>
  <c r="B158"/>
  <c r="C158"/>
  <c r="B159"/>
  <c r="C159"/>
  <c r="B160"/>
  <c r="C160"/>
  <c r="B161"/>
  <c r="C161"/>
  <c r="B162"/>
  <c r="C162"/>
  <c r="B163"/>
  <c r="C163"/>
  <c r="B164"/>
  <c r="C164"/>
  <c r="B165"/>
  <c r="C165"/>
  <c r="B166"/>
  <c r="C166"/>
  <c r="B167"/>
  <c r="C167"/>
  <c r="B168"/>
  <c r="C168"/>
  <c r="B169"/>
  <c r="C169"/>
  <c r="B170"/>
  <c r="C170"/>
  <c r="B171"/>
  <c r="C171"/>
  <c r="B172"/>
  <c r="C172"/>
  <c r="B173"/>
  <c r="C173"/>
  <c r="B174"/>
  <c r="C174"/>
  <c r="B175"/>
  <c r="C175"/>
  <c r="B176"/>
  <c r="C176"/>
  <c r="B177"/>
  <c r="C177"/>
  <c r="B178"/>
  <c r="C178"/>
  <c r="B179"/>
  <c r="C179"/>
  <c r="B180"/>
  <c r="C180"/>
  <c r="B181"/>
  <c r="C181"/>
  <c r="B182"/>
  <c r="C182"/>
  <c r="B183"/>
  <c r="C183"/>
  <c r="B184"/>
  <c r="C184"/>
  <c r="B185"/>
  <c r="C185"/>
  <c r="B186"/>
  <c r="C186"/>
  <c r="B187"/>
  <c r="C187"/>
  <c r="B188"/>
  <c r="C188"/>
  <c r="B189"/>
  <c r="C189"/>
  <c r="B190"/>
  <c r="C190"/>
  <c r="B191"/>
  <c r="C191"/>
  <c r="B192"/>
  <c r="C192"/>
  <c r="B193"/>
  <c r="C193"/>
  <c r="B194"/>
  <c r="C194"/>
  <c r="B195"/>
  <c r="C195"/>
  <c r="B196"/>
  <c r="C196"/>
  <c r="B197"/>
  <c r="C197"/>
  <c r="B198"/>
  <c r="C198"/>
  <c r="B199"/>
  <c r="C199"/>
  <c r="B200"/>
  <c r="C200"/>
  <c r="B201"/>
  <c r="C201"/>
  <c r="B202"/>
  <c r="C202"/>
  <c r="B203"/>
  <c r="C203"/>
  <c r="B204"/>
  <c r="C204"/>
  <c r="B205"/>
  <c r="C205"/>
  <c r="B206"/>
  <c r="C206"/>
  <c r="B207"/>
  <c r="C207"/>
  <c r="B208"/>
  <c r="C208"/>
  <c r="B209"/>
  <c r="C209"/>
  <c r="B210"/>
  <c r="C210"/>
  <c r="B211"/>
  <c r="C211"/>
  <c r="B212"/>
  <c r="C212"/>
  <c r="B213"/>
  <c r="C213"/>
  <c r="B214"/>
  <c r="C214"/>
  <c r="B215"/>
  <c r="C215"/>
  <c r="B216"/>
  <c r="C216"/>
  <c r="B217"/>
  <c r="C217"/>
  <c r="B218"/>
  <c r="C218"/>
  <c r="B219"/>
  <c r="C219"/>
  <c r="B220"/>
  <c r="C220"/>
  <c r="B221"/>
  <c r="C221"/>
  <c r="B222"/>
  <c r="C222"/>
  <c r="B223"/>
  <c r="C223"/>
  <c r="B224"/>
  <c r="C224"/>
  <c r="B225"/>
  <c r="C225"/>
  <c r="B226"/>
  <c r="C226"/>
  <c r="B227"/>
  <c r="C227"/>
  <c r="B228"/>
  <c r="C228"/>
  <c r="B229"/>
  <c r="C229"/>
  <c r="B230"/>
  <c r="C230"/>
  <c r="B231"/>
  <c r="C231"/>
  <c r="B232"/>
  <c r="C232"/>
  <c r="B233"/>
  <c r="C233"/>
  <c r="B234"/>
  <c r="C234"/>
  <c r="B235"/>
  <c r="C235"/>
  <c r="B236"/>
  <c r="C236"/>
  <c r="B237"/>
  <c r="C237"/>
  <c r="B238"/>
  <c r="C238"/>
  <c r="B239"/>
  <c r="C239"/>
  <c r="B240"/>
  <c r="C240"/>
  <c r="B241"/>
  <c r="C241"/>
  <c r="B242"/>
  <c r="C242"/>
  <c r="B243"/>
  <c r="C243"/>
  <c r="B244"/>
  <c r="C244"/>
  <c r="B245"/>
  <c r="C245"/>
  <c r="B246"/>
  <c r="C246"/>
  <c r="B247"/>
  <c r="C247"/>
  <c r="B248"/>
  <c r="C248"/>
  <c r="B249"/>
  <c r="C249"/>
  <c r="B250"/>
  <c r="C250"/>
  <c r="B251"/>
  <c r="C251"/>
  <c r="B252"/>
  <c r="C252"/>
  <c r="B253"/>
  <c r="C253"/>
  <c r="B254"/>
  <c r="C254"/>
  <c r="B255"/>
  <c r="C255"/>
  <c r="B256"/>
  <c r="C256"/>
  <c r="B257"/>
  <c r="C257"/>
  <c r="B258"/>
  <c r="C258"/>
  <c r="B259"/>
  <c r="C259"/>
  <c r="B260"/>
  <c r="C260"/>
  <c r="B261"/>
  <c r="C261"/>
  <c r="B262"/>
  <c r="C262"/>
  <c r="B263"/>
  <c r="C263"/>
  <c r="B264"/>
  <c r="C264"/>
  <c r="B265"/>
  <c r="C265"/>
  <c r="B266"/>
  <c r="C266"/>
  <c r="B267"/>
  <c r="C267"/>
  <c r="B268"/>
  <c r="C268"/>
  <c r="B269"/>
  <c r="C269"/>
  <c r="B270"/>
  <c r="C270"/>
  <c r="B271"/>
  <c r="C271"/>
  <c r="B272"/>
  <c r="C272"/>
  <c r="B273"/>
  <c r="C273"/>
  <c r="B274"/>
  <c r="C274"/>
  <c r="B275"/>
  <c r="C275"/>
  <c r="B276"/>
  <c r="C276"/>
  <c r="B277"/>
  <c r="C277"/>
  <c r="B278"/>
  <c r="C278"/>
  <c r="B279"/>
  <c r="C279"/>
  <c r="B280"/>
  <c r="C280"/>
  <c r="B281"/>
  <c r="C281"/>
  <c r="B282"/>
  <c r="C282"/>
  <c r="B283"/>
  <c r="C283"/>
  <c r="B284"/>
  <c r="C284"/>
  <c r="B285"/>
  <c r="C285"/>
  <c r="B286"/>
  <c r="C286"/>
  <c r="B287"/>
  <c r="C287"/>
  <c r="B288"/>
  <c r="C288"/>
  <c r="B289"/>
  <c r="C289"/>
  <c r="B290"/>
  <c r="C290"/>
  <c r="B291"/>
  <c r="C291"/>
  <c r="B292"/>
  <c r="C292"/>
  <c r="B293"/>
  <c r="C293"/>
  <c r="B294"/>
  <c r="C294"/>
  <c r="B295"/>
  <c r="C295"/>
  <c r="B296"/>
  <c r="C296"/>
  <c r="B297"/>
  <c r="C297"/>
  <c r="B298"/>
  <c r="C298"/>
  <c r="B299"/>
  <c r="C299"/>
  <c r="B300"/>
  <c r="C300"/>
  <c r="B301"/>
  <c r="C301"/>
  <c r="B302"/>
  <c r="C302"/>
  <c r="B303"/>
  <c r="C303"/>
  <c r="B304"/>
  <c r="C304"/>
  <c r="B305"/>
  <c r="C305"/>
  <c r="B306"/>
  <c r="C306"/>
  <c r="B307"/>
  <c r="C307"/>
  <c r="B308"/>
  <c r="C308"/>
  <c r="B309"/>
  <c r="C309"/>
  <c r="B310"/>
  <c r="C310"/>
  <c r="B311"/>
  <c r="C311"/>
  <c r="B312"/>
  <c r="C312"/>
  <c r="B313"/>
  <c r="C313"/>
  <c r="B314"/>
  <c r="C314"/>
  <c r="B315"/>
  <c r="C315"/>
  <c r="B316"/>
  <c r="C316"/>
  <c r="B317"/>
  <c r="C317"/>
  <c r="B318"/>
  <c r="C318"/>
  <c r="B319"/>
  <c r="C319"/>
  <c r="B320"/>
  <c r="C320"/>
  <c r="B321"/>
  <c r="C321"/>
  <c r="B322"/>
  <c r="C322"/>
  <c r="B323"/>
  <c r="C323"/>
  <c r="B324"/>
  <c r="C324"/>
  <c r="B325"/>
  <c r="C325"/>
  <c r="B326"/>
  <c r="C326"/>
  <c r="B327"/>
  <c r="C327"/>
  <c r="B328"/>
  <c r="C328"/>
  <c r="B329"/>
  <c r="C329"/>
  <c r="B330"/>
  <c r="C330"/>
  <c r="B331"/>
  <c r="C331"/>
  <c r="B332"/>
  <c r="C332"/>
  <c r="B333"/>
  <c r="C333"/>
  <c r="B334"/>
  <c r="C334"/>
  <c r="B335"/>
  <c r="C335"/>
  <c r="B336"/>
  <c r="C336"/>
  <c r="B337"/>
  <c r="C337"/>
  <c r="B338"/>
  <c r="C338"/>
  <c r="B339"/>
  <c r="C339"/>
  <c r="B340"/>
  <c r="C340"/>
  <c r="B341"/>
  <c r="C341"/>
  <c r="B342"/>
  <c r="C342"/>
  <c r="B343"/>
  <c r="C343"/>
  <c r="B344"/>
  <c r="C344"/>
  <c r="B345"/>
  <c r="C345"/>
  <c r="B346"/>
  <c r="C346"/>
  <c r="B347"/>
  <c r="C347"/>
  <c r="B348"/>
  <c r="C348"/>
  <c r="B349"/>
  <c r="C349"/>
  <c r="B350"/>
  <c r="C350"/>
  <c r="B351"/>
  <c r="C351"/>
  <c r="B352"/>
  <c r="C352"/>
  <c r="B353"/>
  <c r="C353"/>
  <c r="B354"/>
  <c r="C354"/>
  <c r="B355"/>
  <c r="C355"/>
  <c r="B356"/>
  <c r="C356"/>
  <c r="B357"/>
  <c r="C357"/>
  <c r="B358"/>
  <c r="C358"/>
  <c r="B359"/>
  <c r="C359"/>
  <c r="B360"/>
  <c r="C360"/>
  <c r="B361"/>
  <c r="C361"/>
  <c r="B362"/>
  <c r="C362"/>
  <c r="B363"/>
  <c r="C363"/>
  <c r="B364"/>
  <c r="C364"/>
  <c r="B365"/>
  <c r="C365"/>
  <c r="B366"/>
  <c r="C366"/>
  <c r="B367"/>
  <c r="C367"/>
  <c r="B368"/>
  <c r="C368"/>
  <c r="B369"/>
  <c r="C369"/>
  <c r="B370"/>
  <c r="C370"/>
  <c r="B371"/>
  <c r="C371"/>
  <c r="B372"/>
  <c r="C372"/>
  <c r="B373"/>
  <c r="C373"/>
  <c r="B374"/>
  <c r="C374"/>
  <c r="B375"/>
  <c r="C375"/>
  <c r="B376"/>
  <c r="C376"/>
  <c r="B377"/>
  <c r="C377"/>
  <c r="B378"/>
  <c r="C378"/>
  <c r="B379"/>
  <c r="C379"/>
  <c r="B380"/>
  <c r="C380"/>
  <c r="B381"/>
  <c r="C381"/>
  <c r="B382"/>
  <c r="C382"/>
  <c r="B383"/>
  <c r="C383"/>
  <c r="B384"/>
  <c r="C384"/>
  <c r="B385"/>
  <c r="C385"/>
  <c r="B386"/>
  <c r="C386"/>
  <c r="B387"/>
  <c r="C387"/>
  <c r="B388"/>
  <c r="C388"/>
  <c r="B389"/>
  <c r="C389"/>
  <c r="B390"/>
  <c r="C390"/>
  <c r="B391"/>
  <c r="C391"/>
  <c r="B392"/>
  <c r="C392"/>
  <c r="B393"/>
  <c r="C393"/>
  <c r="B394"/>
  <c r="C394"/>
  <c r="B395"/>
  <c r="C395"/>
  <c r="B396"/>
  <c r="C396"/>
  <c r="B397"/>
  <c r="C397"/>
  <c r="B398"/>
  <c r="C398"/>
  <c r="B399"/>
  <c r="C399"/>
  <c r="B400"/>
  <c r="C400"/>
  <c r="B401"/>
  <c r="C401"/>
  <c r="B402"/>
  <c r="C402"/>
  <c r="B403"/>
  <c r="C403"/>
  <c r="B404"/>
  <c r="C404"/>
  <c r="B405"/>
  <c r="C405"/>
  <c r="B406"/>
  <c r="C406"/>
  <c r="B407"/>
  <c r="C407"/>
  <c r="B408"/>
  <c r="C408"/>
  <c r="B409"/>
  <c r="C409"/>
  <c r="B410"/>
  <c r="C410"/>
  <c r="B411"/>
  <c r="C411"/>
  <c r="B412"/>
  <c r="C412"/>
  <c r="B413"/>
  <c r="C413"/>
  <c r="B414"/>
  <c r="C414"/>
  <c r="B415"/>
  <c r="C415"/>
  <c r="B416"/>
  <c r="C416"/>
  <c r="B417"/>
  <c r="C417"/>
  <c r="B418"/>
  <c r="C418"/>
  <c r="B419"/>
  <c r="C419"/>
  <c r="B420"/>
  <c r="C420"/>
  <c r="B421"/>
  <c r="C421"/>
  <c r="B422"/>
  <c r="C422"/>
  <c r="B423"/>
  <c r="C423"/>
  <c r="B424"/>
  <c r="C424"/>
  <c r="B425"/>
  <c r="C425"/>
  <c r="B426"/>
  <c r="C426"/>
  <c r="B427"/>
  <c r="C427"/>
  <c r="B428"/>
  <c r="C428"/>
  <c r="B429"/>
  <c r="C429"/>
  <c r="B430"/>
  <c r="C430"/>
  <c r="B431"/>
  <c r="C431"/>
  <c r="B432"/>
  <c r="C432"/>
  <c r="B433"/>
  <c r="C433"/>
  <c r="B434"/>
  <c r="C434"/>
  <c r="B435"/>
  <c r="C435"/>
  <c r="B436"/>
  <c r="C436"/>
  <c r="B437"/>
  <c r="C437"/>
  <c r="B438"/>
  <c r="C438"/>
  <c r="B439"/>
  <c r="C439"/>
  <c r="B440"/>
  <c r="C440"/>
  <c r="B441"/>
  <c r="C441"/>
  <c r="B442"/>
  <c r="C442"/>
  <c r="B443"/>
  <c r="C443"/>
  <c r="B444"/>
  <c r="C444"/>
  <c r="B445"/>
  <c r="C445"/>
  <c r="B446"/>
  <c r="C446"/>
  <c r="B447"/>
  <c r="C447"/>
  <c r="B448"/>
  <c r="C448"/>
  <c r="B449"/>
  <c r="C449"/>
  <c r="B450"/>
  <c r="C450"/>
  <c r="B451"/>
  <c r="C451"/>
  <c r="B452"/>
  <c r="C452"/>
  <c r="B453"/>
  <c r="C453"/>
  <c r="B454"/>
  <c r="C454"/>
  <c r="B455"/>
  <c r="C455"/>
  <c r="B456"/>
  <c r="C456"/>
  <c r="B457"/>
  <c r="C457"/>
  <c r="B458"/>
  <c r="C458"/>
  <c r="B459"/>
  <c r="C459"/>
  <c r="B460"/>
  <c r="C460"/>
  <c r="B461"/>
  <c r="C461"/>
  <c r="B462"/>
  <c r="C462"/>
  <c r="B463"/>
  <c r="C463"/>
  <c r="B464"/>
  <c r="C464"/>
  <c r="B465"/>
  <c r="C465"/>
  <c r="B466"/>
  <c r="C466"/>
  <c r="B467"/>
  <c r="C467"/>
  <c r="B468"/>
  <c r="C468"/>
  <c r="B469"/>
  <c r="C469"/>
  <c r="B470"/>
  <c r="C470"/>
  <c r="B471"/>
  <c r="C471"/>
  <c r="B472"/>
  <c r="C472"/>
  <c r="B473"/>
  <c r="C473"/>
  <c r="B474"/>
  <c r="C474"/>
  <c r="B475"/>
  <c r="C475"/>
  <c r="B476"/>
  <c r="C476"/>
  <c r="B477"/>
  <c r="C477"/>
  <c r="B478"/>
  <c r="C478"/>
  <c r="B479"/>
  <c r="C479"/>
  <c r="B480"/>
  <c r="C480"/>
  <c r="B481"/>
  <c r="C481"/>
  <c r="B482"/>
  <c r="C482"/>
  <c r="B483"/>
  <c r="C483"/>
  <c r="B484"/>
  <c r="C484"/>
  <c r="B485"/>
  <c r="C485"/>
  <c r="B486"/>
  <c r="C486"/>
  <c r="B487"/>
  <c r="C487"/>
  <c r="B488"/>
  <c r="C488"/>
  <c r="B489"/>
  <c r="C489"/>
  <c r="B490"/>
  <c r="C490"/>
  <c r="B491"/>
  <c r="C491"/>
  <c r="B492"/>
  <c r="C492"/>
  <c r="B493"/>
  <c r="C493"/>
  <c r="B494"/>
  <c r="C494"/>
  <c r="B495"/>
  <c r="C495"/>
  <c r="B496"/>
  <c r="C496"/>
  <c r="B497"/>
  <c r="C497"/>
  <c r="B498"/>
  <c r="C498"/>
  <c r="B499"/>
  <c r="C499"/>
  <c r="B500"/>
  <c r="C500"/>
  <c r="B501"/>
  <c r="C501"/>
  <c r="B502"/>
  <c r="C502"/>
  <c r="B503"/>
  <c r="C503"/>
  <c r="B504"/>
  <c r="C504"/>
  <c r="B505"/>
  <c r="C505"/>
  <c r="B5"/>
  <c r="D6"/>
  <c r="D7"/>
  <c r="G7" s="1"/>
  <c r="D8"/>
  <c r="G8" s="1"/>
  <c r="D9"/>
  <c r="D10"/>
  <c r="G10" s="1"/>
  <c r="D11"/>
  <c r="D12"/>
  <c r="G12" s="1"/>
  <c r="D13"/>
  <c r="G13" s="1"/>
  <c r="D14"/>
  <c r="D15"/>
  <c r="G15" s="1"/>
  <c r="D16"/>
  <c r="G16" s="1"/>
  <c r="D17"/>
  <c r="G17" s="1"/>
  <c r="D18"/>
  <c r="G18" s="1"/>
  <c r="D19"/>
  <c r="G19" s="1"/>
  <c r="D20"/>
  <c r="G20" s="1"/>
  <c r="D21"/>
  <c r="G21" s="1"/>
  <c r="D22"/>
  <c r="G22" s="1"/>
  <c r="D23"/>
  <c r="G23" s="1"/>
  <c r="D24"/>
  <c r="G24" s="1"/>
  <c r="D25"/>
  <c r="G25" s="1"/>
  <c r="D26"/>
  <c r="G26" s="1"/>
  <c r="D27"/>
  <c r="G27" s="1"/>
  <c r="D28"/>
  <c r="G28" s="1"/>
  <c r="D29"/>
  <c r="G29" s="1"/>
  <c r="D30"/>
  <c r="G30" s="1"/>
  <c r="D31"/>
  <c r="G31" s="1"/>
  <c r="D32"/>
  <c r="G32" s="1"/>
  <c r="D33"/>
  <c r="G33" s="1"/>
  <c r="D34"/>
  <c r="G34" s="1"/>
  <c r="D35"/>
  <c r="G35" s="1"/>
  <c r="D36"/>
  <c r="G36" s="1"/>
  <c r="D37"/>
  <c r="G37" s="1"/>
  <c r="D38"/>
  <c r="G38" s="1"/>
  <c r="D39"/>
  <c r="G39" s="1"/>
  <c r="D40"/>
  <c r="G40" s="1"/>
  <c r="D41"/>
  <c r="G41" s="1"/>
  <c r="D42"/>
  <c r="G42" s="1"/>
  <c r="D43"/>
  <c r="G43" s="1"/>
  <c r="D44"/>
  <c r="G44" s="1"/>
  <c r="D45"/>
  <c r="G45" s="1"/>
  <c r="D46"/>
  <c r="G46" s="1"/>
  <c r="D47"/>
  <c r="G47" s="1"/>
  <c r="D48"/>
  <c r="G48" s="1"/>
  <c r="D49"/>
  <c r="G49" s="1"/>
  <c r="D50"/>
  <c r="G50" s="1"/>
  <c r="D51"/>
  <c r="G51" s="1"/>
  <c r="D52"/>
  <c r="G52" s="1"/>
  <c r="D53"/>
  <c r="G53" s="1"/>
  <c r="D54"/>
  <c r="G54" s="1"/>
  <c r="D55"/>
  <c r="G55" s="1"/>
  <c r="D56"/>
  <c r="G56" s="1"/>
  <c r="D57"/>
  <c r="G57" s="1"/>
  <c r="D58"/>
  <c r="G58" s="1"/>
  <c r="D59"/>
  <c r="G59" s="1"/>
  <c r="D60"/>
  <c r="G60" s="1"/>
  <c r="D61"/>
  <c r="G61" s="1"/>
  <c r="D62"/>
  <c r="D63"/>
  <c r="G63" s="1"/>
  <c r="D64"/>
  <c r="G64" s="1"/>
  <c r="D65"/>
  <c r="G65" s="1"/>
  <c r="D66"/>
  <c r="G66" s="1"/>
  <c r="D67"/>
  <c r="G67" s="1"/>
  <c r="D68"/>
  <c r="G68" s="1"/>
  <c r="D69"/>
  <c r="G69" s="1"/>
  <c r="D70"/>
  <c r="G70" s="1"/>
  <c r="D71"/>
  <c r="G71" s="1"/>
  <c r="D72"/>
  <c r="G72" s="1"/>
  <c r="D73"/>
  <c r="G73" s="1"/>
  <c r="D74"/>
  <c r="G74" s="1"/>
  <c r="D75"/>
  <c r="G75" s="1"/>
  <c r="D76"/>
  <c r="G76" s="1"/>
  <c r="D77"/>
  <c r="G77" s="1"/>
  <c r="D78"/>
  <c r="G78" s="1"/>
  <c r="D79"/>
  <c r="G79" s="1"/>
  <c r="D80"/>
  <c r="G80" s="1"/>
  <c r="D81"/>
  <c r="G81" s="1"/>
  <c r="D82"/>
  <c r="G82" s="1"/>
  <c r="D83"/>
  <c r="G83" s="1"/>
  <c r="D84"/>
  <c r="G84" s="1"/>
  <c r="D85"/>
  <c r="G85" s="1"/>
  <c r="D86"/>
  <c r="G86" s="1"/>
  <c r="D87"/>
  <c r="G87" s="1"/>
  <c r="D88"/>
  <c r="G88" s="1"/>
  <c r="D89"/>
  <c r="G89" s="1"/>
  <c r="D90"/>
  <c r="G90" s="1"/>
  <c r="D91"/>
  <c r="G91" s="1"/>
  <c r="D92"/>
  <c r="G92" s="1"/>
  <c r="D93"/>
  <c r="G93" s="1"/>
  <c r="D94"/>
  <c r="G94" s="1"/>
  <c r="D95"/>
  <c r="G95" s="1"/>
  <c r="D96"/>
  <c r="G96" s="1"/>
  <c r="D97"/>
  <c r="G97" s="1"/>
  <c r="D98"/>
  <c r="G98" s="1"/>
  <c r="D99"/>
  <c r="G99" s="1"/>
  <c r="D100"/>
  <c r="G100" s="1"/>
  <c r="D101"/>
  <c r="G101" s="1"/>
  <c r="D102"/>
  <c r="G102" s="1"/>
  <c r="D103"/>
  <c r="G103" s="1"/>
  <c r="D104"/>
  <c r="G104" s="1"/>
  <c r="D105"/>
  <c r="G105" s="1"/>
  <c r="D106"/>
  <c r="G106" s="1"/>
  <c r="D107"/>
  <c r="G107" s="1"/>
  <c r="D108"/>
  <c r="G108" s="1"/>
  <c r="D109"/>
  <c r="G109" s="1"/>
  <c r="D110"/>
  <c r="G110" s="1"/>
  <c r="D111"/>
  <c r="G111" s="1"/>
  <c r="D112"/>
  <c r="G112" s="1"/>
  <c r="D113"/>
  <c r="G113" s="1"/>
  <c r="D114"/>
  <c r="G114" s="1"/>
  <c r="D115"/>
  <c r="G115" s="1"/>
  <c r="D116"/>
  <c r="G116" s="1"/>
  <c r="D117"/>
  <c r="G117" s="1"/>
  <c r="D118"/>
  <c r="G118" s="1"/>
  <c r="D119"/>
  <c r="G119" s="1"/>
  <c r="D120"/>
  <c r="G120" s="1"/>
  <c r="D121"/>
  <c r="G121" s="1"/>
  <c r="D122"/>
  <c r="G122" s="1"/>
  <c r="D123"/>
  <c r="G123" s="1"/>
  <c r="D124"/>
  <c r="G124" s="1"/>
  <c r="D125"/>
  <c r="G125" s="1"/>
  <c r="D126"/>
  <c r="G126" s="1"/>
  <c r="D127"/>
  <c r="G127" s="1"/>
  <c r="D128"/>
  <c r="G128" s="1"/>
  <c r="D129"/>
  <c r="G129" s="1"/>
  <c r="D130"/>
  <c r="G130" s="1"/>
  <c r="D131"/>
  <c r="G131" s="1"/>
  <c r="D132"/>
  <c r="G132" s="1"/>
  <c r="D133"/>
  <c r="G133" s="1"/>
  <c r="D134"/>
  <c r="G134" s="1"/>
  <c r="D135"/>
  <c r="G135" s="1"/>
  <c r="D136"/>
  <c r="G136" s="1"/>
  <c r="D137"/>
  <c r="G137" s="1"/>
  <c r="D138"/>
  <c r="G138" s="1"/>
  <c r="D139"/>
  <c r="G139" s="1"/>
  <c r="D140"/>
  <c r="G140" s="1"/>
  <c r="D141"/>
  <c r="G141" s="1"/>
  <c r="D142"/>
  <c r="G142" s="1"/>
  <c r="D143"/>
  <c r="G143" s="1"/>
  <c r="D144"/>
  <c r="G144" s="1"/>
  <c r="D145"/>
  <c r="G145" s="1"/>
  <c r="D146"/>
  <c r="G146" s="1"/>
  <c r="D147"/>
  <c r="G147" s="1"/>
  <c r="D148"/>
  <c r="G148" s="1"/>
  <c r="D149"/>
  <c r="G149" s="1"/>
  <c r="D150"/>
  <c r="G150" s="1"/>
  <c r="D151"/>
  <c r="G151" s="1"/>
  <c r="D152"/>
  <c r="G152" s="1"/>
  <c r="D153"/>
  <c r="G153" s="1"/>
  <c r="D154"/>
  <c r="G154" s="1"/>
  <c r="D155"/>
  <c r="G155" s="1"/>
  <c r="D156"/>
  <c r="G156" s="1"/>
  <c r="D157"/>
  <c r="G157" s="1"/>
  <c r="D158"/>
  <c r="G158" s="1"/>
  <c r="D159"/>
  <c r="G159" s="1"/>
  <c r="D160"/>
  <c r="G160" s="1"/>
  <c r="D161"/>
  <c r="G161" s="1"/>
  <c r="D162"/>
  <c r="G162" s="1"/>
  <c r="D163"/>
  <c r="G163" s="1"/>
  <c r="D164"/>
  <c r="G164" s="1"/>
  <c r="D165"/>
  <c r="G165" s="1"/>
  <c r="D166"/>
  <c r="G166" s="1"/>
  <c r="D167"/>
  <c r="G167" s="1"/>
  <c r="D168"/>
  <c r="G168" s="1"/>
  <c r="D169"/>
  <c r="G169" s="1"/>
  <c r="D170"/>
  <c r="G170" s="1"/>
  <c r="D171"/>
  <c r="G171" s="1"/>
  <c r="D172"/>
  <c r="G172" s="1"/>
  <c r="D173"/>
  <c r="G173" s="1"/>
  <c r="D174"/>
  <c r="G174" s="1"/>
  <c r="D175"/>
  <c r="G175" s="1"/>
  <c r="D176"/>
  <c r="G176" s="1"/>
  <c r="D177"/>
  <c r="G177" s="1"/>
  <c r="D178"/>
  <c r="G178" s="1"/>
  <c r="D179"/>
  <c r="G179" s="1"/>
  <c r="D180"/>
  <c r="G180" s="1"/>
  <c r="D181"/>
  <c r="G181" s="1"/>
  <c r="D182"/>
  <c r="G182" s="1"/>
  <c r="D183"/>
  <c r="G183" s="1"/>
  <c r="D184"/>
  <c r="G184" s="1"/>
  <c r="D185"/>
  <c r="G185" s="1"/>
  <c r="D186"/>
  <c r="G186" s="1"/>
  <c r="D187"/>
  <c r="G187" s="1"/>
  <c r="D188"/>
  <c r="G188" s="1"/>
  <c r="D189"/>
  <c r="G189" s="1"/>
  <c r="D190"/>
  <c r="G190" s="1"/>
  <c r="D191"/>
  <c r="G191" s="1"/>
  <c r="D192"/>
  <c r="G192" s="1"/>
  <c r="D193"/>
  <c r="G193" s="1"/>
  <c r="D194"/>
  <c r="G194" s="1"/>
  <c r="D195"/>
  <c r="G195" s="1"/>
  <c r="D196"/>
  <c r="G196" s="1"/>
  <c r="D197"/>
  <c r="G197" s="1"/>
  <c r="D198"/>
  <c r="G198" s="1"/>
  <c r="D199"/>
  <c r="G199" s="1"/>
  <c r="D200"/>
  <c r="G200" s="1"/>
  <c r="D201"/>
  <c r="G201" s="1"/>
  <c r="D202"/>
  <c r="G202" s="1"/>
  <c r="D203"/>
  <c r="G203" s="1"/>
  <c r="D204"/>
  <c r="G204" s="1"/>
  <c r="D205"/>
  <c r="G205" s="1"/>
  <c r="D206"/>
  <c r="G206" s="1"/>
  <c r="D207"/>
  <c r="G207" s="1"/>
  <c r="D208"/>
  <c r="G208" s="1"/>
  <c r="D209"/>
  <c r="G209" s="1"/>
  <c r="D210"/>
  <c r="G210" s="1"/>
  <c r="D211"/>
  <c r="G211" s="1"/>
  <c r="D212"/>
  <c r="G212" s="1"/>
  <c r="D213"/>
  <c r="G213" s="1"/>
  <c r="D214"/>
  <c r="G214" s="1"/>
  <c r="D215"/>
  <c r="G215" s="1"/>
  <c r="D216"/>
  <c r="G216" s="1"/>
  <c r="D217"/>
  <c r="G217" s="1"/>
  <c r="D218"/>
  <c r="G218" s="1"/>
  <c r="D219"/>
  <c r="G219" s="1"/>
  <c r="D220"/>
  <c r="G220" s="1"/>
  <c r="D221"/>
  <c r="G221" s="1"/>
  <c r="D222"/>
  <c r="G222" s="1"/>
  <c r="D223"/>
  <c r="G223" s="1"/>
  <c r="D224"/>
  <c r="G224" s="1"/>
  <c r="D225"/>
  <c r="G225" s="1"/>
  <c r="D226"/>
  <c r="G226" s="1"/>
  <c r="D227"/>
  <c r="G227" s="1"/>
  <c r="D228"/>
  <c r="G228" s="1"/>
  <c r="D229"/>
  <c r="G229" s="1"/>
  <c r="D230"/>
  <c r="G230" s="1"/>
  <c r="D231"/>
  <c r="G231" s="1"/>
  <c r="D232"/>
  <c r="G232" s="1"/>
  <c r="D233"/>
  <c r="G233" s="1"/>
  <c r="D234"/>
  <c r="G234" s="1"/>
  <c r="D235"/>
  <c r="G235" s="1"/>
  <c r="D236"/>
  <c r="G236" s="1"/>
  <c r="D237"/>
  <c r="G237" s="1"/>
  <c r="D238"/>
  <c r="G238" s="1"/>
  <c r="D239"/>
  <c r="G239" s="1"/>
  <c r="D240"/>
  <c r="G240" s="1"/>
  <c r="D241"/>
  <c r="G241" s="1"/>
  <c r="D242"/>
  <c r="G242" s="1"/>
  <c r="D243"/>
  <c r="G243" s="1"/>
  <c r="D244"/>
  <c r="G244" s="1"/>
  <c r="D245"/>
  <c r="G245" s="1"/>
  <c r="D246"/>
  <c r="G246" s="1"/>
  <c r="D247"/>
  <c r="G247" s="1"/>
  <c r="D248"/>
  <c r="G248" s="1"/>
  <c r="D249"/>
  <c r="G249" s="1"/>
  <c r="D250"/>
  <c r="G250" s="1"/>
  <c r="D251"/>
  <c r="G251" s="1"/>
  <c r="D252"/>
  <c r="G252" s="1"/>
  <c r="D253"/>
  <c r="G253" s="1"/>
  <c r="D254"/>
  <c r="G254" s="1"/>
  <c r="D255"/>
  <c r="G255" s="1"/>
  <c r="D256"/>
  <c r="G256" s="1"/>
  <c r="D257"/>
  <c r="G257" s="1"/>
  <c r="D258"/>
  <c r="G258" s="1"/>
  <c r="D259"/>
  <c r="G259" s="1"/>
  <c r="D260"/>
  <c r="G260" s="1"/>
  <c r="D261"/>
  <c r="G261" s="1"/>
  <c r="D262"/>
  <c r="G262" s="1"/>
  <c r="D263"/>
  <c r="G263" s="1"/>
  <c r="D264"/>
  <c r="G264" s="1"/>
  <c r="D265"/>
  <c r="G265" s="1"/>
  <c r="D266"/>
  <c r="G266" s="1"/>
  <c r="D267"/>
  <c r="G267" s="1"/>
  <c r="D268"/>
  <c r="G268" s="1"/>
  <c r="D269"/>
  <c r="G269" s="1"/>
  <c r="D270"/>
  <c r="G270" s="1"/>
  <c r="D271"/>
  <c r="G271" s="1"/>
  <c r="D272"/>
  <c r="G272" s="1"/>
  <c r="D273"/>
  <c r="G273" s="1"/>
  <c r="D274"/>
  <c r="G274" s="1"/>
  <c r="D275"/>
  <c r="G275" s="1"/>
  <c r="D276"/>
  <c r="G276" s="1"/>
  <c r="D277"/>
  <c r="G277" s="1"/>
  <c r="D278"/>
  <c r="G278" s="1"/>
  <c r="D279"/>
  <c r="G279" s="1"/>
  <c r="D280"/>
  <c r="G280" s="1"/>
  <c r="D281"/>
  <c r="G281" s="1"/>
  <c r="D282"/>
  <c r="G282" s="1"/>
  <c r="D283"/>
  <c r="G283" s="1"/>
  <c r="D284"/>
  <c r="G284" s="1"/>
  <c r="D285"/>
  <c r="G285" s="1"/>
  <c r="D286"/>
  <c r="G286" s="1"/>
  <c r="D287"/>
  <c r="G287" s="1"/>
  <c r="D288"/>
  <c r="G288" s="1"/>
  <c r="D289"/>
  <c r="G289" s="1"/>
  <c r="D290"/>
  <c r="G290" s="1"/>
  <c r="D291"/>
  <c r="G291" s="1"/>
  <c r="D292"/>
  <c r="G292" s="1"/>
  <c r="D293"/>
  <c r="G293" s="1"/>
  <c r="D294"/>
  <c r="G294" s="1"/>
  <c r="D295"/>
  <c r="G295" s="1"/>
  <c r="D296"/>
  <c r="G296" s="1"/>
  <c r="D297"/>
  <c r="G297" s="1"/>
  <c r="D298"/>
  <c r="G298" s="1"/>
  <c r="D299"/>
  <c r="G299" s="1"/>
  <c r="D300"/>
  <c r="G300" s="1"/>
  <c r="D301"/>
  <c r="G301" s="1"/>
  <c r="D302"/>
  <c r="G302" s="1"/>
  <c r="D303"/>
  <c r="G303" s="1"/>
  <c r="D304"/>
  <c r="G304" s="1"/>
  <c r="D305"/>
  <c r="G305" s="1"/>
  <c r="D306"/>
  <c r="G306" s="1"/>
  <c r="D307"/>
  <c r="G307" s="1"/>
  <c r="D308"/>
  <c r="G308" s="1"/>
  <c r="D309"/>
  <c r="G309" s="1"/>
  <c r="D310"/>
  <c r="G310" s="1"/>
  <c r="D311"/>
  <c r="G311" s="1"/>
  <c r="D312"/>
  <c r="G312" s="1"/>
  <c r="D313"/>
  <c r="G313" s="1"/>
  <c r="D314"/>
  <c r="G314" s="1"/>
  <c r="D315"/>
  <c r="G315" s="1"/>
  <c r="D316"/>
  <c r="G316" s="1"/>
  <c r="D317"/>
  <c r="G317" s="1"/>
  <c r="D318"/>
  <c r="G318" s="1"/>
  <c r="D319"/>
  <c r="G319" s="1"/>
  <c r="D320"/>
  <c r="G320" s="1"/>
  <c r="D321"/>
  <c r="G321" s="1"/>
  <c r="D322"/>
  <c r="G322" s="1"/>
  <c r="D323"/>
  <c r="G323" s="1"/>
  <c r="D324"/>
  <c r="G324" s="1"/>
  <c r="D325"/>
  <c r="G325" s="1"/>
  <c r="D326"/>
  <c r="G326" s="1"/>
  <c r="D327"/>
  <c r="G327" s="1"/>
  <c r="D328"/>
  <c r="G328" s="1"/>
  <c r="D329"/>
  <c r="G329" s="1"/>
  <c r="D330"/>
  <c r="G330" s="1"/>
  <c r="D331"/>
  <c r="G331" s="1"/>
  <c r="D332"/>
  <c r="G332" s="1"/>
  <c r="D333"/>
  <c r="G333" s="1"/>
  <c r="D334"/>
  <c r="G334" s="1"/>
  <c r="D335"/>
  <c r="G335" s="1"/>
  <c r="D336"/>
  <c r="G336" s="1"/>
  <c r="D337"/>
  <c r="G337" s="1"/>
  <c r="D338"/>
  <c r="G338" s="1"/>
  <c r="D339"/>
  <c r="G339" s="1"/>
  <c r="D340"/>
  <c r="G340" s="1"/>
  <c r="D341"/>
  <c r="G341" s="1"/>
  <c r="D342"/>
  <c r="G342" s="1"/>
  <c r="D343"/>
  <c r="G343" s="1"/>
  <c r="D344"/>
  <c r="G344" s="1"/>
  <c r="D345"/>
  <c r="G345" s="1"/>
  <c r="D346"/>
  <c r="G346" s="1"/>
  <c r="D347"/>
  <c r="G347" s="1"/>
  <c r="D348"/>
  <c r="G348" s="1"/>
  <c r="D349"/>
  <c r="G349" s="1"/>
  <c r="D350"/>
  <c r="G350" s="1"/>
  <c r="D351"/>
  <c r="G351" s="1"/>
  <c r="D352"/>
  <c r="G352" s="1"/>
  <c r="D353"/>
  <c r="G353" s="1"/>
  <c r="D354"/>
  <c r="G354" s="1"/>
  <c r="D355"/>
  <c r="G355" s="1"/>
  <c r="D356"/>
  <c r="G356" s="1"/>
  <c r="D357"/>
  <c r="G357" s="1"/>
  <c r="D358"/>
  <c r="G358" s="1"/>
  <c r="D359"/>
  <c r="G359" s="1"/>
  <c r="D360"/>
  <c r="G360" s="1"/>
  <c r="D361"/>
  <c r="G361" s="1"/>
  <c r="D362"/>
  <c r="G362" s="1"/>
  <c r="D363"/>
  <c r="G363" s="1"/>
  <c r="D364"/>
  <c r="G364" s="1"/>
  <c r="D365"/>
  <c r="G365" s="1"/>
  <c r="D366"/>
  <c r="G366" s="1"/>
  <c r="D367"/>
  <c r="G367" s="1"/>
  <c r="D368"/>
  <c r="G368" s="1"/>
  <c r="D369"/>
  <c r="G369" s="1"/>
  <c r="D370"/>
  <c r="G370" s="1"/>
  <c r="D371"/>
  <c r="G371" s="1"/>
  <c r="D372"/>
  <c r="G372" s="1"/>
  <c r="D373"/>
  <c r="G373" s="1"/>
  <c r="D374"/>
  <c r="G374" s="1"/>
  <c r="D375"/>
  <c r="G375" s="1"/>
  <c r="D376"/>
  <c r="G376" s="1"/>
  <c r="D377"/>
  <c r="G377" s="1"/>
  <c r="D378"/>
  <c r="G378" s="1"/>
  <c r="D379"/>
  <c r="G379" s="1"/>
  <c r="D380"/>
  <c r="G380" s="1"/>
  <c r="D381"/>
  <c r="G381" s="1"/>
  <c r="D382"/>
  <c r="G382" s="1"/>
  <c r="D383"/>
  <c r="G383" s="1"/>
  <c r="D384"/>
  <c r="G384" s="1"/>
  <c r="D385"/>
  <c r="G385" s="1"/>
  <c r="D386"/>
  <c r="G386" s="1"/>
  <c r="D387"/>
  <c r="G387" s="1"/>
  <c r="D388"/>
  <c r="G388" s="1"/>
  <c r="D389"/>
  <c r="G389" s="1"/>
  <c r="D390"/>
  <c r="G390" s="1"/>
  <c r="D391"/>
  <c r="G391" s="1"/>
  <c r="D392"/>
  <c r="G392" s="1"/>
  <c r="D393"/>
  <c r="G393" s="1"/>
  <c r="D394"/>
  <c r="G394" s="1"/>
  <c r="D395"/>
  <c r="G395" s="1"/>
  <c r="D396"/>
  <c r="G396" s="1"/>
  <c r="D397"/>
  <c r="G397" s="1"/>
  <c r="D398"/>
  <c r="G398" s="1"/>
  <c r="D399"/>
  <c r="G399" s="1"/>
  <c r="D400"/>
  <c r="G400" s="1"/>
  <c r="D401"/>
  <c r="G401" s="1"/>
  <c r="D402"/>
  <c r="G402" s="1"/>
  <c r="D403"/>
  <c r="G403" s="1"/>
  <c r="D404"/>
  <c r="G404" s="1"/>
  <c r="D405"/>
  <c r="G405" s="1"/>
  <c r="D406"/>
  <c r="G406" s="1"/>
  <c r="D407"/>
  <c r="G407" s="1"/>
  <c r="D408"/>
  <c r="G408" s="1"/>
  <c r="D409"/>
  <c r="G409" s="1"/>
  <c r="D410"/>
  <c r="G410" s="1"/>
  <c r="D411"/>
  <c r="G411" s="1"/>
  <c r="D412"/>
  <c r="G412" s="1"/>
  <c r="D413"/>
  <c r="G413" s="1"/>
  <c r="D414"/>
  <c r="G414" s="1"/>
  <c r="D415"/>
  <c r="G415" s="1"/>
  <c r="D416"/>
  <c r="G416" s="1"/>
  <c r="D417"/>
  <c r="G417" s="1"/>
  <c r="D418"/>
  <c r="G418" s="1"/>
  <c r="D419"/>
  <c r="G419" s="1"/>
  <c r="D420"/>
  <c r="G420" s="1"/>
  <c r="D421"/>
  <c r="G421" s="1"/>
  <c r="D422"/>
  <c r="G422" s="1"/>
  <c r="D423"/>
  <c r="G423" s="1"/>
  <c r="D424"/>
  <c r="G424" s="1"/>
  <c r="D425"/>
  <c r="G425" s="1"/>
  <c r="D426"/>
  <c r="G426" s="1"/>
  <c r="D427"/>
  <c r="G427" s="1"/>
  <c r="D428"/>
  <c r="G428" s="1"/>
  <c r="D429"/>
  <c r="G429" s="1"/>
  <c r="D430"/>
  <c r="G430" s="1"/>
  <c r="D431"/>
  <c r="G431" s="1"/>
  <c r="D432"/>
  <c r="G432" s="1"/>
  <c r="D433"/>
  <c r="G433" s="1"/>
  <c r="D434"/>
  <c r="G434" s="1"/>
  <c r="D435"/>
  <c r="G435" s="1"/>
  <c r="D436"/>
  <c r="G436" s="1"/>
  <c r="D437"/>
  <c r="G437" s="1"/>
  <c r="D438"/>
  <c r="G438" s="1"/>
  <c r="D439"/>
  <c r="G439" s="1"/>
  <c r="D440"/>
  <c r="G440" s="1"/>
  <c r="D441"/>
  <c r="G441" s="1"/>
  <c r="D442"/>
  <c r="G442" s="1"/>
  <c r="D443"/>
  <c r="G443" s="1"/>
  <c r="D444"/>
  <c r="G444" s="1"/>
  <c r="D445"/>
  <c r="G445" s="1"/>
  <c r="D446"/>
  <c r="G446" s="1"/>
  <c r="D447"/>
  <c r="G447" s="1"/>
  <c r="D448"/>
  <c r="G448" s="1"/>
  <c r="D449"/>
  <c r="G449" s="1"/>
  <c r="D450"/>
  <c r="G450" s="1"/>
  <c r="D451"/>
  <c r="G451" s="1"/>
  <c r="D452"/>
  <c r="G452" s="1"/>
  <c r="D453"/>
  <c r="G453" s="1"/>
  <c r="D454"/>
  <c r="G454" s="1"/>
  <c r="D455"/>
  <c r="G455" s="1"/>
  <c r="D456"/>
  <c r="G456" s="1"/>
  <c r="D457"/>
  <c r="G457" s="1"/>
  <c r="D458"/>
  <c r="G458" s="1"/>
  <c r="D459"/>
  <c r="G459" s="1"/>
  <c r="D460"/>
  <c r="G460" s="1"/>
  <c r="D461"/>
  <c r="G461" s="1"/>
  <c r="D462"/>
  <c r="G462" s="1"/>
  <c r="D463"/>
  <c r="G463" s="1"/>
  <c r="D464"/>
  <c r="G464" s="1"/>
  <c r="D465"/>
  <c r="G465" s="1"/>
  <c r="D466"/>
  <c r="G466" s="1"/>
  <c r="D467"/>
  <c r="G467" s="1"/>
  <c r="D468"/>
  <c r="G468" s="1"/>
  <c r="D469"/>
  <c r="G469" s="1"/>
  <c r="D470"/>
  <c r="G470" s="1"/>
  <c r="D471"/>
  <c r="G471" s="1"/>
  <c r="D472"/>
  <c r="G472" s="1"/>
  <c r="D473"/>
  <c r="G473" s="1"/>
  <c r="D474"/>
  <c r="G474" s="1"/>
  <c r="D475"/>
  <c r="G475" s="1"/>
  <c r="D476"/>
  <c r="G476" s="1"/>
  <c r="D477"/>
  <c r="G477" s="1"/>
  <c r="D478"/>
  <c r="G478" s="1"/>
  <c r="D479"/>
  <c r="G479" s="1"/>
  <c r="D480"/>
  <c r="G480" s="1"/>
  <c r="D481"/>
  <c r="G481" s="1"/>
  <c r="D482"/>
  <c r="G482" s="1"/>
  <c r="D483"/>
  <c r="G483" s="1"/>
  <c r="D484"/>
  <c r="G484" s="1"/>
  <c r="D485"/>
  <c r="G485" s="1"/>
  <c r="D486"/>
  <c r="G486" s="1"/>
  <c r="D487"/>
  <c r="G487" s="1"/>
  <c r="D488"/>
  <c r="G488" s="1"/>
  <c r="D489"/>
  <c r="G489" s="1"/>
  <c r="D490"/>
  <c r="G490" s="1"/>
  <c r="D491"/>
  <c r="G491" s="1"/>
  <c r="D492"/>
  <c r="D493"/>
  <c r="D494"/>
  <c r="D495"/>
  <c r="D496"/>
  <c r="D497"/>
  <c r="D498"/>
  <c r="D499"/>
  <c r="D500"/>
  <c r="D501"/>
  <c r="D502"/>
  <c r="D503"/>
  <c r="D504"/>
  <c r="D505"/>
  <c r="D5"/>
  <c r="A1" i="2"/>
  <c r="A21"/>
  <c r="AL34"/>
  <c r="AK34"/>
  <c r="AI34"/>
  <c r="AJ34" s="1"/>
  <c r="AK3"/>
  <c r="AL3"/>
  <c r="AK4"/>
  <c r="AL4"/>
  <c r="AK5"/>
  <c r="AL5"/>
  <c r="AK6"/>
  <c r="AL6"/>
  <c r="AK7"/>
  <c r="AL7"/>
  <c r="AK8"/>
  <c r="AL8"/>
  <c r="AK9"/>
  <c r="AL9"/>
  <c r="AK10"/>
  <c r="AL10"/>
  <c r="AK11"/>
  <c r="AL11"/>
  <c r="AK12"/>
  <c r="AL12"/>
  <c r="AK13"/>
  <c r="AL13"/>
  <c r="AK14"/>
  <c r="AL14"/>
  <c r="AK15"/>
  <c r="AL15"/>
  <c r="AK16"/>
  <c r="AL16"/>
  <c r="AK17"/>
  <c r="AL17"/>
  <c r="AK18"/>
  <c r="AL18"/>
  <c r="AK21"/>
  <c r="AL21"/>
  <c r="AK22"/>
  <c r="AL22"/>
  <c r="AK23"/>
  <c r="AL23"/>
  <c r="AK24"/>
  <c r="AL24"/>
  <c r="AK25"/>
  <c r="AL25"/>
  <c r="AK26"/>
  <c r="AL26"/>
  <c r="AK27"/>
  <c r="AL27"/>
  <c r="AK28"/>
  <c r="AL28"/>
  <c r="AK29"/>
  <c r="AL29"/>
  <c r="AK30"/>
  <c r="AL30"/>
  <c r="AK31"/>
  <c r="AL31"/>
  <c r="AK32"/>
  <c r="AL32"/>
  <c r="AK33"/>
  <c r="AL33"/>
  <c r="AK35"/>
  <c r="AL35"/>
  <c r="AK36"/>
  <c r="AL36"/>
  <c r="AK37"/>
  <c r="AL37"/>
  <c r="AK38"/>
  <c r="AL38"/>
  <c r="AK39"/>
  <c r="AL39"/>
  <c r="AK40"/>
  <c r="AL40"/>
  <c r="AK41"/>
  <c r="AL41"/>
  <c r="AK42"/>
  <c r="AL42"/>
  <c r="AK43"/>
  <c r="AL43"/>
  <c r="AK44"/>
  <c r="AL44"/>
  <c r="AK45"/>
  <c r="AL45"/>
  <c r="AK46"/>
  <c r="AL46"/>
  <c r="AK47"/>
  <c r="AL47"/>
  <c r="AK48"/>
  <c r="AL48"/>
  <c r="AK49"/>
  <c r="AL49"/>
  <c r="AK50"/>
  <c r="AL50"/>
  <c r="AK51"/>
  <c r="AL51"/>
  <c r="AK52"/>
  <c r="AL52"/>
  <c r="AK53"/>
  <c r="AL53"/>
  <c r="AK54"/>
  <c r="AL54"/>
  <c r="AK55"/>
  <c r="AL55"/>
  <c r="AK56"/>
  <c r="AL56"/>
  <c r="AK57"/>
  <c r="AL57"/>
  <c r="AK58"/>
  <c r="AL58"/>
  <c r="AK59"/>
  <c r="AL59"/>
  <c r="AK60"/>
  <c r="AL60"/>
  <c r="AK61"/>
  <c r="AL61"/>
  <c r="AK62"/>
  <c r="AL62"/>
  <c r="AK63"/>
  <c r="AL63"/>
  <c r="AK64"/>
  <c r="AL64"/>
  <c r="AK65"/>
  <c r="AL65"/>
  <c r="AK66"/>
  <c r="AL66"/>
  <c r="AK67"/>
  <c r="AL67"/>
  <c r="AK68"/>
  <c r="AL68"/>
  <c r="AK69"/>
  <c r="AL69"/>
  <c r="AK70"/>
  <c r="AL70"/>
  <c r="AK71"/>
  <c r="AL71"/>
  <c r="AK72"/>
  <c r="AL72"/>
  <c r="AK73"/>
  <c r="AL73"/>
  <c r="AK74"/>
  <c r="AL74"/>
  <c r="AK75"/>
  <c r="AL75"/>
  <c r="AK76"/>
  <c r="AL76"/>
  <c r="AK77"/>
  <c r="AL77"/>
  <c r="AK78"/>
  <c r="AL78"/>
  <c r="AK79"/>
  <c r="AL79"/>
  <c r="AK80"/>
  <c r="AL80"/>
  <c r="AK81"/>
  <c r="AL81"/>
  <c r="AK82"/>
  <c r="AL82"/>
  <c r="AK83"/>
  <c r="AL83"/>
  <c r="AK84"/>
  <c r="AL84"/>
  <c r="AK85"/>
  <c r="AL85"/>
  <c r="AK86"/>
  <c r="AL86"/>
  <c r="AK87"/>
  <c r="AL87"/>
  <c r="AK88"/>
  <c r="AL88"/>
  <c r="AK89"/>
  <c r="AL89"/>
  <c r="AK90"/>
  <c r="AL90"/>
  <c r="AK91"/>
  <c r="AL91"/>
  <c r="AK92"/>
  <c r="AL92"/>
  <c r="AK93"/>
  <c r="AL93"/>
  <c r="AK94"/>
  <c r="AL94"/>
  <c r="AK95"/>
  <c r="AL95"/>
  <c r="AK96"/>
  <c r="AL96"/>
  <c r="AK97"/>
  <c r="AL97"/>
  <c r="AK98"/>
  <c r="AL98"/>
  <c r="AK99"/>
  <c r="AL99"/>
  <c r="AK100"/>
  <c r="AL100"/>
  <c r="AK101"/>
  <c r="AL101"/>
  <c r="AK102"/>
  <c r="AL102"/>
  <c r="AK103"/>
  <c r="AL103"/>
  <c r="AK104"/>
  <c r="AL104"/>
  <c r="AK105"/>
  <c r="AL105"/>
  <c r="AK106"/>
  <c r="AL106"/>
  <c r="AK107"/>
  <c r="AL107"/>
  <c r="AK108"/>
  <c r="AL108"/>
  <c r="AK109"/>
  <c r="AL109"/>
  <c r="AK110"/>
  <c r="AL110"/>
  <c r="AK111"/>
  <c r="AL111"/>
  <c r="AK112"/>
  <c r="AL112"/>
  <c r="AK113"/>
  <c r="AL113"/>
  <c r="AK114"/>
  <c r="AL114"/>
  <c r="AK115"/>
  <c r="AL115"/>
  <c r="AK116"/>
  <c r="AL116"/>
  <c r="AK117"/>
  <c r="AL117"/>
  <c r="AK118"/>
  <c r="AL118"/>
  <c r="AK119"/>
  <c r="AL119"/>
  <c r="AK120"/>
  <c r="AL120"/>
  <c r="AK121"/>
  <c r="AL121"/>
  <c r="AK122"/>
  <c r="AL122"/>
  <c r="AK123"/>
  <c r="AL123"/>
  <c r="AK124"/>
  <c r="AL124"/>
  <c r="AK125"/>
  <c r="AL125"/>
  <c r="AK126"/>
  <c r="AL126"/>
  <c r="AK127"/>
  <c r="AL127"/>
  <c r="AK128"/>
  <c r="AL128"/>
  <c r="AK129"/>
  <c r="AL129"/>
  <c r="AK130"/>
  <c r="AL130"/>
  <c r="AK131"/>
  <c r="AL131"/>
  <c r="AK132"/>
  <c r="AL132"/>
  <c r="AK133"/>
  <c r="AL133"/>
  <c r="AK134"/>
  <c r="AL134"/>
  <c r="AK135"/>
  <c r="AL135"/>
  <c r="AK136"/>
  <c r="AL136"/>
  <c r="AK137"/>
  <c r="AL137"/>
  <c r="AK138"/>
  <c r="AL138"/>
  <c r="AK139"/>
  <c r="AL139"/>
  <c r="AK140"/>
  <c r="AL140"/>
  <c r="AK141"/>
  <c r="AL141"/>
  <c r="AK142"/>
  <c r="AL142"/>
  <c r="AK143"/>
  <c r="AL143"/>
  <c r="AK144"/>
  <c r="AL144"/>
  <c r="AK145"/>
  <c r="AL145"/>
  <c r="AK146"/>
  <c r="AL146"/>
  <c r="AK147"/>
  <c r="AL147"/>
  <c r="AK148"/>
  <c r="AL148"/>
  <c r="AK149"/>
  <c r="AL149"/>
  <c r="AK150"/>
  <c r="AL150"/>
  <c r="AK151"/>
  <c r="AL151"/>
  <c r="AK152"/>
  <c r="AL152"/>
  <c r="AK153"/>
  <c r="AL153"/>
  <c r="AK154"/>
  <c r="AL154"/>
  <c r="AK155"/>
  <c r="AL155"/>
  <c r="AK156"/>
  <c r="AL156"/>
  <c r="AK157"/>
  <c r="AL157"/>
  <c r="AK158"/>
  <c r="AL158"/>
  <c r="AK159"/>
  <c r="AL159"/>
  <c r="AK160"/>
  <c r="AL160"/>
  <c r="AK161"/>
  <c r="AL161"/>
  <c r="AK162"/>
  <c r="AL162"/>
  <c r="AK163"/>
  <c r="AL163"/>
  <c r="AK164"/>
  <c r="AL164"/>
  <c r="AK165"/>
  <c r="AL165"/>
  <c r="AK166"/>
  <c r="AL166"/>
  <c r="AK167"/>
  <c r="AL167"/>
  <c r="AK168"/>
  <c r="AL168"/>
  <c r="AK169"/>
  <c r="AL169"/>
  <c r="AK170"/>
  <c r="AL170"/>
  <c r="AK171"/>
  <c r="AL171"/>
  <c r="AK172"/>
  <c r="AL172"/>
  <c r="AK173"/>
  <c r="AL173"/>
  <c r="AK174"/>
  <c r="AL174"/>
  <c r="AK175"/>
  <c r="AL175"/>
  <c r="AK176"/>
  <c r="AL176"/>
  <c r="AK177"/>
  <c r="AL177"/>
  <c r="AK178"/>
  <c r="AL178"/>
  <c r="AK179"/>
  <c r="AL179"/>
  <c r="AK180"/>
  <c r="AL180"/>
  <c r="AK181"/>
  <c r="AL181"/>
  <c r="AK182"/>
  <c r="AL182"/>
  <c r="AK183"/>
  <c r="AL183"/>
  <c r="AK184"/>
  <c r="AL184"/>
  <c r="AK185"/>
  <c r="AL185"/>
  <c r="AK186"/>
  <c r="AL186"/>
  <c r="AK187"/>
  <c r="AL187"/>
  <c r="AK188"/>
  <c r="AL188"/>
  <c r="AK189"/>
  <c r="AL189"/>
  <c r="AK190"/>
  <c r="AL190"/>
  <c r="AK191"/>
  <c r="AL191"/>
  <c r="AK192"/>
  <c r="AL192"/>
  <c r="AK193"/>
  <c r="AL193"/>
  <c r="AK194"/>
  <c r="AL194"/>
  <c r="AK195"/>
  <c r="AL195"/>
  <c r="AK196"/>
  <c r="AL196"/>
  <c r="AK197"/>
  <c r="AL197"/>
  <c r="AK198"/>
  <c r="AL198"/>
  <c r="AK199"/>
  <c r="AL199"/>
  <c r="AK200"/>
  <c r="AL200"/>
  <c r="AK201"/>
  <c r="AL201"/>
  <c r="AK202"/>
  <c r="AL202"/>
  <c r="AK203"/>
  <c r="AL203"/>
  <c r="AK204"/>
  <c r="AL204"/>
  <c r="AK205"/>
  <c r="AL205"/>
  <c r="AK206"/>
  <c r="AL206"/>
  <c r="AK207"/>
  <c r="AL207"/>
  <c r="AK208"/>
  <c r="AL208"/>
  <c r="AK209"/>
  <c r="AL209"/>
  <c r="AK210"/>
  <c r="AL210"/>
  <c r="AK211"/>
  <c r="AL211"/>
  <c r="AK212"/>
  <c r="AL212"/>
  <c r="AK213"/>
  <c r="AL213"/>
  <c r="AK214"/>
  <c r="AL214"/>
  <c r="AK215"/>
  <c r="AL215"/>
  <c r="AK216"/>
  <c r="AL216"/>
  <c r="AK217"/>
  <c r="AL217"/>
  <c r="AK218"/>
  <c r="AL218"/>
  <c r="AK219"/>
  <c r="AL219"/>
  <c r="AK220"/>
  <c r="AL220"/>
  <c r="AK221"/>
  <c r="AL221"/>
  <c r="AK222"/>
  <c r="AL222"/>
  <c r="AK223"/>
  <c r="AL223"/>
  <c r="AK224"/>
  <c r="AL224"/>
  <c r="AK225"/>
  <c r="AL225"/>
  <c r="AK226"/>
  <c r="AL226"/>
  <c r="AK227"/>
  <c r="AL227"/>
  <c r="AK228"/>
  <c r="AL228"/>
  <c r="AK229"/>
  <c r="AL229"/>
  <c r="AK230"/>
  <c r="AL230"/>
  <c r="AK231"/>
  <c r="AL231"/>
  <c r="AK232"/>
  <c r="AL232"/>
  <c r="AK233"/>
  <c r="AL233"/>
  <c r="AK234"/>
  <c r="AL234"/>
  <c r="AK235"/>
  <c r="AL235"/>
  <c r="AK236"/>
  <c r="AL236"/>
  <c r="AK237"/>
  <c r="AL237"/>
  <c r="AK238"/>
  <c r="AL238"/>
  <c r="AK239"/>
  <c r="AL239"/>
  <c r="AK240"/>
  <c r="AL240"/>
  <c r="AK241"/>
  <c r="AL241"/>
  <c r="AK242"/>
  <c r="AL242"/>
  <c r="AK243"/>
  <c r="AL243"/>
  <c r="AK244"/>
  <c r="AL244"/>
  <c r="AK245"/>
  <c r="AL245"/>
  <c r="AK246"/>
  <c r="AL246"/>
  <c r="AK247"/>
  <c r="AL247"/>
  <c r="AK248"/>
  <c r="AL248"/>
  <c r="AK249"/>
  <c r="AL249"/>
  <c r="AK250"/>
  <c r="AL250"/>
  <c r="AK251"/>
  <c r="AL251"/>
  <c r="AK252"/>
  <c r="AL252"/>
  <c r="AK253"/>
  <c r="AL253"/>
  <c r="AK254"/>
  <c r="AL254"/>
  <c r="AK255"/>
  <c r="AL255"/>
  <c r="AK256"/>
  <c r="AL256"/>
  <c r="AK257"/>
  <c r="AL257"/>
  <c r="AK258"/>
  <c r="AL258"/>
  <c r="AK259"/>
  <c r="AL259"/>
  <c r="AK260"/>
  <c r="AL260"/>
  <c r="AK261"/>
  <c r="AL261"/>
  <c r="AK262"/>
  <c r="AL262"/>
  <c r="AK263"/>
  <c r="AL263"/>
  <c r="AK264"/>
  <c r="AL264"/>
  <c r="AK265"/>
  <c r="AL265"/>
  <c r="AK266"/>
  <c r="AL266"/>
  <c r="AK267"/>
  <c r="AL267"/>
  <c r="AK268"/>
  <c r="AL268"/>
  <c r="AK269"/>
  <c r="AL269"/>
  <c r="AK270"/>
  <c r="AL270"/>
  <c r="AK271"/>
  <c r="AL271"/>
  <c r="AK272"/>
  <c r="AL272"/>
  <c r="AK273"/>
  <c r="AL273"/>
  <c r="AK274"/>
  <c r="AL274"/>
  <c r="AK275"/>
  <c r="AL275"/>
  <c r="AK276"/>
  <c r="AL276"/>
  <c r="AK277"/>
  <c r="AL277"/>
  <c r="AK278"/>
  <c r="AL278"/>
  <c r="AK279"/>
  <c r="AL279"/>
  <c r="AK280"/>
  <c r="AL280"/>
  <c r="AK281"/>
  <c r="AL281"/>
  <c r="AK282"/>
  <c r="AL282"/>
  <c r="AK283"/>
  <c r="AL283"/>
  <c r="AK284"/>
  <c r="AL284"/>
  <c r="AK285"/>
  <c r="AL285"/>
  <c r="AK286"/>
  <c r="AL286"/>
  <c r="AK287"/>
  <c r="AL287"/>
  <c r="AK288"/>
  <c r="AL288"/>
  <c r="AK289"/>
  <c r="AL289"/>
  <c r="AK290"/>
  <c r="AL290"/>
  <c r="AK291"/>
  <c r="AL291"/>
  <c r="AK292"/>
  <c r="AL292"/>
  <c r="AK293"/>
  <c r="AL293"/>
  <c r="AK294"/>
  <c r="AL294"/>
  <c r="AK295"/>
  <c r="AL295"/>
  <c r="AK296"/>
  <c r="AL296"/>
  <c r="AK297"/>
  <c r="AL297"/>
  <c r="AK298"/>
  <c r="AL298"/>
  <c r="AK299"/>
  <c r="AL299"/>
  <c r="AK300"/>
  <c r="AL300"/>
  <c r="AK301"/>
  <c r="AL301"/>
  <c r="AK302"/>
  <c r="AL302"/>
  <c r="AK303"/>
  <c r="AL303"/>
  <c r="AK304"/>
  <c r="AL304"/>
  <c r="AK305"/>
  <c r="AL305"/>
  <c r="AK306"/>
  <c r="AL306"/>
  <c r="AK307"/>
  <c r="AL307"/>
  <c r="AK308"/>
  <c r="AL308"/>
  <c r="AK309"/>
  <c r="AL309"/>
  <c r="AK310"/>
  <c r="AL310"/>
  <c r="AK311"/>
  <c r="AL311"/>
  <c r="AK312"/>
  <c r="AL312"/>
  <c r="AK313"/>
  <c r="AL313"/>
  <c r="AK314"/>
  <c r="AL314"/>
  <c r="AK315"/>
  <c r="AL315"/>
  <c r="AK316"/>
  <c r="AL316"/>
  <c r="AK317"/>
  <c r="AL317"/>
  <c r="AK318"/>
  <c r="AL318"/>
  <c r="AK319"/>
  <c r="AL319"/>
  <c r="AK320"/>
  <c r="AL320"/>
  <c r="AK321"/>
  <c r="AL321"/>
  <c r="AK322"/>
  <c r="AL322"/>
  <c r="AK323"/>
  <c r="AL323"/>
  <c r="AK324"/>
  <c r="AL324"/>
  <c r="AK325"/>
  <c r="AL325"/>
  <c r="AK326"/>
  <c r="AL326"/>
  <c r="AK327"/>
  <c r="AL327"/>
  <c r="AK328"/>
  <c r="AL328"/>
  <c r="AK329"/>
  <c r="AL329"/>
  <c r="AK330"/>
  <c r="AL330"/>
  <c r="AK331"/>
  <c r="AL331"/>
  <c r="AK332"/>
  <c r="AL332"/>
  <c r="AK333"/>
  <c r="AL333"/>
  <c r="AK334"/>
  <c r="AL334"/>
  <c r="AK335"/>
  <c r="AL335"/>
  <c r="AK336"/>
  <c r="AL336"/>
  <c r="AK337"/>
  <c r="AL337"/>
  <c r="AK338"/>
  <c r="AL338"/>
  <c r="AK339"/>
  <c r="AL339"/>
  <c r="AK340"/>
  <c r="AL340"/>
  <c r="AK341"/>
  <c r="AL341"/>
  <c r="AK342"/>
  <c r="AL342"/>
  <c r="AK343"/>
  <c r="AL343"/>
  <c r="AK344"/>
  <c r="AL344"/>
  <c r="AK345"/>
  <c r="AL345"/>
  <c r="AK346"/>
  <c r="AL346"/>
  <c r="AK347"/>
  <c r="AL347"/>
  <c r="AK348"/>
  <c r="AL348"/>
  <c r="AK349"/>
  <c r="AL349"/>
  <c r="AK350"/>
  <c r="AL350"/>
  <c r="AK351"/>
  <c r="AL351"/>
  <c r="AK352"/>
  <c r="AL352"/>
  <c r="AK353"/>
  <c r="AL353"/>
  <c r="AK354"/>
  <c r="AL354"/>
  <c r="AK355"/>
  <c r="AL355"/>
  <c r="AK356"/>
  <c r="AL356"/>
  <c r="AK357"/>
  <c r="AL357"/>
  <c r="AK358"/>
  <c r="AL358"/>
  <c r="AK359"/>
  <c r="AL359"/>
  <c r="AK360"/>
  <c r="AL360"/>
  <c r="AK361"/>
  <c r="AL361"/>
  <c r="AK362"/>
  <c r="AL362"/>
  <c r="AK363"/>
  <c r="AL363"/>
  <c r="AK364"/>
  <c r="AL364"/>
  <c r="AK365"/>
  <c r="AL365"/>
  <c r="AK366"/>
  <c r="AL366"/>
  <c r="AK367"/>
  <c r="AL367"/>
  <c r="AK368"/>
  <c r="AL368"/>
  <c r="AK369"/>
  <c r="AL369"/>
  <c r="AK370"/>
  <c r="AL370"/>
  <c r="AK371"/>
  <c r="AL371"/>
  <c r="AK372"/>
  <c r="AL372"/>
  <c r="AK373"/>
  <c r="AL373"/>
  <c r="AK374"/>
  <c r="AL374"/>
  <c r="AK375"/>
  <c r="AL375"/>
  <c r="AK376"/>
  <c r="AL376"/>
  <c r="AK377"/>
  <c r="AL377"/>
  <c r="AK378"/>
  <c r="AL378"/>
  <c r="AK379"/>
  <c r="AL379"/>
  <c r="AK380"/>
  <c r="AL380"/>
  <c r="AK381"/>
  <c r="AL381"/>
  <c r="AK382"/>
  <c r="AL382"/>
  <c r="AK383"/>
  <c r="AL383"/>
  <c r="AK384"/>
  <c r="AL384"/>
  <c r="AK385"/>
  <c r="AL385"/>
  <c r="AK386"/>
  <c r="AL386"/>
  <c r="AK387"/>
  <c r="AL387"/>
  <c r="AK388"/>
  <c r="AL388"/>
  <c r="AK389"/>
  <c r="AL389"/>
  <c r="AK390"/>
  <c r="AL390"/>
  <c r="AK391"/>
  <c r="AL391"/>
  <c r="AK392"/>
  <c r="AL392"/>
  <c r="AK393"/>
  <c r="AL393"/>
  <c r="AK394"/>
  <c r="AL394"/>
  <c r="AK395"/>
  <c r="AL395"/>
  <c r="AK396"/>
  <c r="AL396"/>
  <c r="AK397"/>
  <c r="AL397"/>
  <c r="AK398"/>
  <c r="AL398"/>
  <c r="AK399"/>
  <c r="AL399"/>
  <c r="AK400"/>
  <c r="AL400"/>
  <c r="AK401"/>
  <c r="AL401"/>
  <c r="AK402"/>
  <c r="AL402"/>
  <c r="AK403"/>
  <c r="AL403"/>
  <c r="AK404"/>
  <c r="AL404"/>
  <c r="AK405"/>
  <c r="AL405"/>
  <c r="AK406"/>
  <c r="AL406"/>
  <c r="AK407"/>
  <c r="AL407"/>
  <c r="AK408"/>
  <c r="AL408"/>
  <c r="AK409"/>
  <c r="AL409"/>
  <c r="AK410"/>
  <c r="AL410"/>
  <c r="AK411"/>
  <c r="AL411"/>
  <c r="AK412"/>
  <c r="AL412"/>
  <c r="AK413"/>
  <c r="AL413"/>
  <c r="AK414"/>
  <c r="AL414"/>
  <c r="AK415"/>
  <c r="AL415"/>
  <c r="AK416"/>
  <c r="AL416"/>
  <c r="AK417"/>
  <c r="AL417"/>
  <c r="AK418"/>
  <c r="AL418"/>
  <c r="AK419"/>
  <c r="AL419"/>
  <c r="AK420"/>
  <c r="AL420"/>
  <c r="AK421"/>
  <c r="AL421"/>
  <c r="AK422"/>
  <c r="AL422"/>
  <c r="AK423"/>
  <c r="AL423"/>
  <c r="AK424"/>
  <c r="AL424"/>
  <c r="AK425"/>
  <c r="AL425"/>
  <c r="AK426"/>
  <c r="AL426"/>
  <c r="AK427"/>
  <c r="AL427"/>
  <c r="AK428"/>
  <c r="AL428"/>
  <c r="AK429"/>
  <c r="AL429"/>
  <c r="AK430"/>
  <c r="AL430"/>
  <c r="AK431"/>
  <c r="AL431"/>
  <c r="AK432"/>
  <c r="AL432"/>
  <c r="AK433"/>
  <c r="AL433"/>
  <c r="AK434"/>
  <c r="AL434"/>
  <c r="AK435"/>
  <c r="AL435"/>
  <c r="AK436"/>
  <c r="AL436"/>
  <c r="AK437"/>
  <c r="AL437"/>
  <c r="AK438"/>
  <c r="AL438"/>
  <c r="AK439"/>
  <c r="AL439"/>
  <c r="AK440"/>
  <c r="AL440"/>
  <c r="AK441"/>
  <c r="AL441"/>
  <c r="AK442"/>
  <c r="AL442"/>
  <c r="AK443"/>
  <c r="AL443"/>
  <c r="AK444"/>
  <c r="AL444"/>
  <c r="AK445"/>
  <c r="AL445"/>
  <c r="AK446"/>
  <c r="AL446"/>
  <c r="AK447"/>
  <c r="AL447"/>
  <c r="AK448"/>
  <c r="AL448"/>
  <c r="AK449"/>
  <c r="AL449"/>
  <c r="AK450"/>
  <c r="AL450"/>
  <c r="AK451"/>
  <c r="AL451"/>
  <c r="AK452"/>
  <c r="AL452"/>
  <c r="AK453"/>
  <c r="AL453"/>
  <c r="AK454"/>
  <c r="AL454"/>
  <c r="AK455"/>
  <c r="AL455"/>
  <c r="AK456"/>
  <c r="AL456"/>
  <c r="AK457"/>
  <c r="AL457"/>
  <c r="AK458"/>
  <c r="AL458"/>
  <c r="AK459"/>
  <c r="AL459"/>
  <c r="AK460"/>
  <c r="AL460"/>
  <c r="AK461"/>
  <c r="AL461"/>
  <c r="AK462"/>
  <c r="AL462"/>
  <c r="AK463"/>
  <c r="AL463"/>
  <c r="AK464"/>
  <c r="AL464"/>
  <c r="AK465"/>
  <c r="AL465"/>
  <c r="AK466"/>
  <c r="AL466"/>
  <c r="AK467"/>
  <c r="AL467"/>
  <c r="AK468"/>
  <c r="AL468"/>
  <c r="AK469"/>
  <c r="AL469"/>
  <c r="AK470"/>
  <c r="AL470"/>
  <c r="AK471"/>
  <c r="AL471"/>
  <c r="AK472"/>
  <c r="AL472"/>
  <c r="AK473"/>
  <c r="AL473"/>
  <c r="AK474"/>
  <c r="AL474"/>
  <c r="AK475"/>
  <c r="AL475"/>
  <c r="AK476"/>
  <c r="AL476"/>
  <c r="AK477"/>
  <c r="AL477"/>
  <c r="AK478"/>
  <c r="AL478"/>
  <c r="AK479"/>
  <c r="AL479"/>
  <c r="AK480"/>
  <c r="AL480"/>
  <c r="AK481"/>
  <c r="AL481"/>
  <c r="AK482"/>
  <c r="AL482"/>
  <c r="AK483"/>
  <c r="AL483"/>
  <c r="AK484"/>
  <c r="AL484"/>
  <c r="AK485"/>
  <c r="AL485"/>
  <c r="AK486"/>
  <c r="AL486"/>
  <c r="AK487"/>
  <c r="AL487"/>
  <c r="AK488"/>
  <c r="AL488"/>
  <c r="AK489"/>
  <c r="AL489"/>
  <c r="AK490"/>
  <c r="AL490"/>
  <c r="AK491"/>
  <c r="AL491"/>
  <c r="AK492"/>
  <c r="AL492"/>
  <c r="AK493"/>
  <c r="AL493"/>
  <c r="AK494"/>
  <c r="AL494"/>
  <c r="AK495"/>
  <c r="AL495"/>
  <c r="AK496"/>
  <c r="AL496"/>
  <c r="AK497"/>
  <c r="AL497"/>
  <c r="AK498"/>
  <c r="AL498"/>
  <c r="AK499"/>
  <c r="AL499"/>
  <c r="AK500"/>
  <c r="AL500"/>
  <c r="AK501"/>
  <c r="AL501"/>
  <c r="AK502"/>
  <c r="AL502"/>
  <c r="AK503"/>
  <c r="AL503"/>
  <c r="AK504"/>
  <c r="AL504"/>
  <c r="AK505"/>
  <c r="AL505"/>
  <c r="AK506"/>
  <c r="AL506"/>
  <c r="AK507"/>
  <c r="AL507"/>
  <c r="AK508"/>
  <c r="AL508"/>
  <c r="AK509"/>
  <c r="AL509"/>
  <c r="AK510"/>
  <c r="AL510"/>
  <c r="AK511"/>
  <c r="AL511"/>
  <c r="AK512"/>
  <c r="AL512"/>
  <c r="AK513"/>
  <c r="AL513"/>
  <c r="AK514"/>
  <c r="AL514"/>
  <c r="AK515"/>
  <c r="AL515"/>
  <c r="AK516"/>
  <c r="AL516"/>
  <c r="AK517"/>
  <c r="AL517"/>
  <c r="AK518"/>
  <c r="AL518"/>
  <c r="AK519"/>
  <c r="AL519"/>
  <c r="AK520"/>
  <c r="AL520"/>
  <c r="AK521"/>
  <c r="AL521"/>
  <c r="AK522"/>
  <c r="AL522"/>
  <c r="AK523"/>
  <c r="AL523"/>
  <c r="AK524"/>
  <c r="AL524"/>
  <c r="AK525"/>
  <c r="AL525"/>
  <c r="AK526"/>
  <c r="AL526"/>
  <c r="AK527"/>
  <c r="AL527"/>
  <c r="AK528"/>
  <c r="AL528"/>
  <c r="AK529"/>
  <c r="AL529"/>
  <c r="AK530"/>
  <c r="AL530"/>
  <c r="AK531"/>
  <c r="AL531"/>
  <c r="AK532"/>
  <c r="AL532"/>
  <c r="AK533"/>
  <c r="AL533"/>
  <c r="AK534"/>
  <c r="AL534"/>
  <c r="AK535"/>
  <c r="AL535"/>
  <c r="AK536"/>
  <c r="AL536"/>
  <c r="AK537"/>
  <c r="AL537"/>
  <c r="AK538"/>
  <c r="AL538"/>
  <c r="AK539"/>
  <c r="AL539"/>
  <c r="AK540"/>
  <c r="AL540"/>
  <c r="AK541"/>
  <c r="AL541"/>
  <c r="AK542"/>
  <c r="AL542"/>
  <c r="AK543"/>
  <c r="AL543"/>
  <c r="AK544"/>
  <c r="AL544"/>
  <c r="AK545"/>
  <c r="AL545"/>
  <c r="AK546"/>
  <c r="AL546"/>
  <c r="AK547"/>
  <c r="AL547"/>
  <c r="AK548"/>
  <c r="AL548"/>
  <c r="AK549"/>
  <c r="AL549"/>
  <c r="AK550"/>
  <c r="AL550"/>
  <c r="AK551"/>
  <c r="AL551"/>
  <c r="AK552"/>
  <c r="AL552"/>
  <c r="AK553"/>
  <c r="AL553"/>
  <c r="AK554"/>
  <c r="AL554"/>
  <c r="AK555"/>
  <c r="AL555"/>
  <c r="AK556"/>
  <c r="AL556"/>
  <c r="AK557"/>
  <c r="AL557"/>
  <c r="AK558"/>
  <c r="AL558"/>
  <c r="AK559"/>
  <c r="AL559"/>
  <c r="AK560"/>
  <c r="AL560"/>
  <c r="AK561"/>
  <c r="AL561"/>
  <c r="AK562"/>
  <c r="AL562"/>
  <c r="AK563"/>
  <c r="AL563"/>
  <c r="AK564"/>
  <c r="AL564"/>
  <c r="AK565"/>
  <c r="AL565"/>
  <c r="AK566"/>
  <c r="AL566"/>
  <c r="AK567"/>
  <c r="AL567"/>
  <c r="AK568"/>
  <c r="AL568"/>
  <c r="AK569"/>
  <c r="AL569"/>
  <c r="AK570"/>
  <c r="AL570"/>
  <c r="AK571"/>
  <c r="AL571"/>
  <c r="AK572"/>
  <c r="AL572"/>
  <c r="AK573"/>
  <c r="AL573"/>
  <c r="AK574"/>
  <c r="AL574"/>
  <c r="AK575"/>
  <c r="AL575"/>
  <c r="AK576"/>
  <c r="AL576"/>
  <c r="AK577"/>
  <c r="AL577"/>
  <c r="AK578"/>
  <c r="AL578"/>
  <c r="AK579"/>
  <c r="AL579"/>
  <c r="AK580"/>
  <c r="AL580"/>
  <c r="AK581"/>
  <c r="AL581"/>
  <c r="AK582"/>
  <c r="AL582"/>
  <c r="AK583"/>
  <c r="AL583"/>
  <c r="AK584"/>
  <c r="AL584"/>
  <c r="AK585"/>
  <c r="AL585"/>
  <c r="AK586"/>
  <c r="AL586"/>
  <c r="AK587"/>
  <c r="AL587"/>
  <c r="AK588"/>
  <c r="AL588"/>
  <c r="AK589"/>
  <c r="AL589"/>
  <c r="AK590"/>
  <c r="AL590"/>
  <c r="AK591"/>
  <c r="AL591"/>
  <c r="AK592"/>
  <c r="AL592"/>
  <c r="AK593"/>
  <c r="AL593"/>
  <c r="AK594"/>
  <c r="AL594"/>
  <c r="AK595"/>
  <c r="AL595"/>
  <c r="AK596"/>
  <c r="AL596"/>
  <c r="AK597"/>
  <c r="AL597"/>
  <c r="AK598"/>
  <c r="AL598"/>
  <c r="AK599"/>
  <c r="AL599"/>
  <c r="AK600"/>
  <c r="AL600"/>
  <c r="AK601"/>
  <c r="AL601"/>
  <c r="AK602"/>
  <c r="AL602"/>
  <c r="AK603"/>
  <c r="AL603"/>
  <c r="AK604"/>
  <c r="AL604"/>
  <c r="AK605"/>
  <c r="AL605"/>
  <c r="AK606"/>
  <c r="AL606"/>
  <c r="AK607"/>
  <c r="AL607"/>
  <c r="AK608"/>
  <c r="AL608"/>
  <c r="AK609"/>
  <c r="AL609"/>
  <c r="AK610"/>
  <c r="AL610"/>
  <c r="AK611"/>
  <c r="AL611"/>
  <c r="AK612"/>
  <c r="AL612"/>
  <c r="AK613"/>
  <c r="AL613"/>
  <c r="AK614"/>
  <c r="AL614"/>
  <c r="AK615"/>
  <c r="AL615"/>
  <c r="AK616"/>
  <c r="AL616"/>
  <c r="AK617"/>
  <c r="AL617"/>
  <c r="AK618"/>
  <c r="AL618"/>
  <c r="AK619"/>
  <c r="AL619"/>
  <c r="AK620"/>
  <c r="AL620"/>
  <c r="AK621"/>
  <c r="AL621"/>
  <c r="AK622"/>
  <c r="AL622"/>
  <c r="AK623"/>
  <c r="AL623"/>
  <c r="AK624"/>
  <c r="AL624"/>
  <c r="AK625"/>
  <c r="AL625"/>
  <c r="AK626"/>
  <c r="AL626"/>
  <c r="AK627"/>
  <c r="AL627"/>
  <c r="AK628"/>
  <c r="AL628"/>
  <c r="AK629"/>
  <c r="AL629"/>
  <c r="AK630"/>
  <c r="AL630"/>
  <c r="AK631"/>
  <c r="AL631"/>
  <c r="AK632"/>
  <c r="AL632"/>
  <c r="AK633"/>
  <c r="AL633"/>
  <c r="AK634"/>
  <c r="AL634"/>
  <c r="AK635"/>
  <c r="AL635"/>
  <c r="AK636"/>
  <c r="AL636"/>
  <c r="AK637"/>
  <c r="AL637"/>
  <c r="AK638"/>
  <c r="AL638"/>
  <c r="AK639"/>
  <c r="AL639"/>
  <c r="AK640"/>
  <c r="AL640"/>
  <c r="AK641"/>
  <c r="AL641"/>
  <c r="AK642"/>
  <c r="AL642"/>
  <c r="AK643"/>
  <c r="AL643"/>
  <c r="AK644"/>
  <c r="AL644"/>
  <c r="AK645"/>
  <c r="AL645"/>
  <c r="AK646"/>
  <c r="AL646"/>
  <c r="AK647"/>
  <c r="AL647"/>
  <c r="AK648"/>
  <c r="AL648"/>
  <c r="AK649"/>
  <c r="AL649"/>
  <c r="AK650"/>
  <c r="AL650"/>
  <c r="AK651"/>
  <c r="AL651"/>
  <c r="AK652"/>
  <c r="AL652"/>
  <c r="AK653"/>
  <c r="AL653"/>
  <c r="AK654"/>
  <c r="AL654"/>
  <c r="AK655"/>
  <c r="AL655"/>
  <c r="AK656"/>
  <c r="AL656"/>
  <c r="AK657"/>
  <c r="AL657"/>
  <c r="AK658"/>
  <c r="AL658"/>
  <c r="AK659"/>
  <c r="AL659"/>
  <c r="AK660"/>
  <c r="AL660"/>
  <c r="AK661"/>
  <c r="AL661"/>
  <c r="AK662"/>
  <c r="AL662"/>
  <c r="AK663"/>
  <c r="AL663"/>
  <c r="AK664"/>
  <c r="AL664"/>
  <c r="AK665"/>
  <c r="AL665"/>
  <c r="AK666"/>
  <c r="AL666"/>
  <c r="AK667"/>
  <c r="AL667"/>
  <c r="AK668"/>
  <c r="AL668"/>
  <c r="AK669"/>
  <c r="AL669"/>
  <c r="AK670"/>
  <c r="AL670"/>
  <c r="AK671"/>
  <c r="AL671"/>
  <c r="AK672"/>
  <c r="AL672"/>
  <c r="AK673"/>
  <c r="AL673"/>
  <c r="AK674"/>
  <c r="AL674"/>
  <c r="AK675"/>
  <c r="AL675"/>
  <c r="AK676"/>
  <c r="AL676"/>
  <c r="AK677"/>
  <c r="AL677"/>
  <c r="AK678"/>
  <c r="AL678"/>
  <c r="AK679"/>
  <c r="AL679"/>
  <c r="AK680"/>
  <c r="AL680"/>
  <c r="AK681"/>
  <c r="AL681"/>
  <c r="AK682"/>
  <c r="AL682"/>
  <c r="AK683"/>
  <c r="AL683"/>
  <c r="AK684"/>
  <c r="AL684"/>
  <c r="AK685"/>
  <c r="AL685"/>
  <c r="AK686"/>
  <c r="AL686"/>
  <c r="AK687"/>
  <c r="AL687"/>
  <c r="AK688"/>
  <c r="AL688"/>
  <c r="AK689"/>
  <c r="AL689"/>
  <c r="AK690"/>
  <c r="AL690"/>
  <c r="AK691"/>
  <c r="AL691"/>
  <c r="AK692"/>
  <c r="AL692"/>
  <c r="AK693"/>
  <c r="AL693"/>
  <c r="AK694"/>
  <c r="AL694"/>
  <c r="AK695"/>
  <c r="AL695"/>
  <c r="AK696"/>
  <c r="AL696"/>
  <c r="AK697"/>
  <c r="AL697"/>
  <c r="AK698"/>
  <c r="AL698"/>
  <c r="AK699"/>
  <c r="AL699"/>
  <c r="AK700"/>
  <c r="AL700"/>
  <c r="AK701"/>
  <c r="AL701"/>
  <c r="AK702"/>
  <c r="AL702"/>
  <c r="AK703"/>
  <c r="AL703"/>
  <c r="AK704"/>
  <c r="AL704"/>
  <c r="AK705"/>
  <c r="AL705"/>
  <c r="AK706"/>
  <c r="AL706"/>
  <c r="AK707"/>
  <c r="AL707"/>
  <c r="AK708"/>
  <c r="AL708"/>
  <c r="AK709"/>
  <c r="AL709"/>
  <c r="AK710"/>
  <c r="AL710"/>
  <c r="AK711"/>
  <c r="AL711"/>
  <c r="AK712"/>
  <c r="AL712"/>
  <c r="AK713"/>
  <c r="AL713"/>
  <c r="AK714"/>
  <c r="AL714"/>
  <c r="AK715"/>
  <c r="AL715"/>
  <c r="AK716"/>
  <c r="AL716"/>
  <c r="AK717"/>
  <c r="AL717"/>
  <c r="AK718"/>
  <c r="AL718"/>
  <c r="AK719"/>
  <c r="AL719"/>
  <c r="AK720"/>
  <c r="AL720"/>
  <c r="AK721"/>
  <c r="AL721"/>
  <c r="AK722"/>
  <c r="AL722"/>
  <c r="AK723"/>
  <c r="AL723"/>
  <c r="AK724"/>
  <c r="AL724"/>
  <c r="AK725"/>
  <c r="AL725"/>
  <c r="AK726"/>
  <c r="AL726"/>
  <c r="AK727"/>
  <c r="AL727"/>
  <c r="AK728"/>
  <c r="AL728"/>
  <c r="AK729"/>
  <c r="AL729"/>
  <c r="AK730"/>
  <c r="AL730"/>
  <c r="AK731"/>
  <c r="AL731"/>
  <c r="AK732"/>
  <c r="AL732"/>
  <c r="AK733"/>
  <c r="AL733"/>
  <c r="AK734"/>
  <c r="AL734"/>
  <c r="AK735"/>
  <c r="AL735"/>
  <c r="AK736"/>
  <c r="AL736"/>
  <c r="AK737"/>
  <c r="AL737"/>
  <c r="AK738"/>
  <c r="AL738"/>
  <c r="AK739"/>
  <c r="AL739"/>
  <c r="AK740"/>
  <c r="AL740"/>
  <c r="AK741"/>
  <c r="AL741"/>
  <c r="AK742"/>
  <c r="AL742"/>
  <c r="AK743"/>
  <c r="AL743"/>
  <c r="AK744"/>
  <c r="AL744"/>
  <c r="AK745"/>
  <c r="AL745"/>
  <c r="AK746"/>
  <c r="AL746"/>
  <c r="AK747"/>
  <c r="AL747"/>
  <c r="AK748"/>
  <c r="AL748"/>
  <c r="AK749"/>
  <c r="AL749"/>
  <c r="AK750"/>
  <c r="AL750"/>
  <c r="AK751"/>
  <c r="AL751"/>
  <c r="AK752"/>
  <c r="AL752"/>
  <c r="AK753"/>
  <c r="AL753"/>
  <c r="AK754"/>
  <c r="AL754"/>
  <c r="AK755"/>
  <c r="AL755"/>
  <c r="AK756"/>
  <c r="AL756"/>
  <c r="AK757"/>
  <c r="AL757"/>
  <c r="AK758"/>
  <c r="AL758"/>
  <c r="AK759"/>
  <c r="AL759"/>
  <c r="AK760"/>
  <c r="AL760"/>
  <c r="AK761"/>
  <c r="AL761"/>
  <c r="AK762"/>
  <c r="AL762"/>
  <c r="AK763"/>
  <c r="AL763"/>
  <c r="AK764"/>
  <c r="AL764"/>
  <c r="AK765"/>
  <c r="AL765"/>
  <c r="AK766"/>
  <c r="AL766"/>
  <c r="AK767"/>
  <c r="AL767"/>
  <c r="AK768"/>
  <c r="AL768"/>
  <c r="AK769"/>
  <c r="AL769"/>
  <c r="AK770"/>
  <c r="AL770"/>
  <c r="AK771"/>
  <c r="AL771"/>
  <c r="AK772"/>
  <c r="AL772"/>
  <c r="AK773"/>
  <c r="AL773"/>
  <c r="AK774"/>
  <c r="AL774"/>
  <c r="AK775"/>
  <c r="AL775"/>
  <c r="AK776"/>
  <c r="AL776"/>
  <c r="AK777"/>
  <c r="AL777"/>
  <c r="AK778"/>
  <c r="AL778"/>
  <c r="AK779"/>
  <c r="AL779"/>
  <c r="AK780"/>
  <c r="AL780"/>
  <c r="AK781"/>
  <c r="AL781"/>
  <c r="AK782"/>
  <c r="AL782"/>
  <c r="AK783"/>
  <c r="AL783"/>
  <c r="AK784"/>
  <c r="AL784"/>
  <c r="AK785"/>
  <c r="AL785"/>
  <c r="AK786"/>
  <c r="AL786"/>
  <c r="AK787"/>
  <c r="AL787"/>
  <c r="AK788"/>
  <c r="AL788"/>
  <c r="AK789"/>
  <c r="AL789"/>
  <c r="AK790"/>
  <c r="AL790"/>
  <c r="AK791"/>
  <c r="AL791"/>
  <c r="AK792"/>
  <c r="AL792"/>
  <c r="AK793"/>
  <c r="AL793"/>
  <c r="AK794"/>
  <c r="AL794"/>
  <c r="AK795"/>
  <c r="AL795"/>
  <c r="AK796"/>
  <c r="AL796"/>
  <c r="AK797"/>
  <c r="AL797"/>
  <c r="AK798"/>
  <c r="AL798"/>
  <c r="AK799"/>
  <c r="AL799"/>
  <c r="AK800"/>
  <c r="AL800"/>
  <c r="AK801"/>
  <c r="AL801"/>
  <c r="AK802"/>
  <c r="AL802"/>
  <c r="AK803"/>
  <c r="AL803"/>
  <c r="AK804"/>
  <c r="AL804"/>
  <c r="AK805"/>
  <c r="AL805"/>
  <c r="AK806"/>
  <c r="AL806"/>
  <c r="AK807"/>
  <c r="AL807"/>
  <c r="AK808"/>
  <c r="AL808"/>
  <c r="AK809"/>
  <c r="AL809"/>
  <c r="AK810"/>
  <c r="AL810"/>
  <c r="AK811"/>
  <c r="AL811"/>
  <c r="AK812"/>
  <c r="AL812"/>
  <c r="AK813"/>
  <c r="AL813"/>
  <c r="AK814"/>
  <c r="AL814"/>
  <c r="AK815"/>
  <c r="AL815"/>
  <c r="AK816"/>
  <c r="AL816"/>
  <c r="AK817"/>
  <c r="AL817"/>
  <c r="AK818"/>
  <c r="AL818"/>
  <c r="AK819"/>
  <c r="AL819"/>
  <c r="AK820"/>
  <c r="AL820"/>
  <c r="AK821"/>
  <c r="AL821"/>
  <c r="AK822"/>
  <c r="AL822"/>
  <c r="AK823"/>
  <c r="AL823"/>
  <c r="AK824"/>
  <c r="AL824"/>
  <c r="AK825"/>
  <c r="AL825"/>
  <c r="AK826"/>
  <c r="AL826"/>
  <c r="AK827"/>
  <c r="AL827"/>
  <c r="AK828"/>
  <c r="AL828"/>
  <c r="AK829"/>
  <c r="AL829"/>
  <c r="AK830"/>
  <c r="AL830"/>
  <c r="AK831"/>
  <c r="AL831"/>
  <c r="AK832"/>
  <c r="AL832"/>
  <c r="AK833"/>
  <c r="AL833"/>
  <c r="AK834"/>
  <c r="AL834"/>
  <c r="AK835"/>
  <c r="AL835"/>
  <c r="AK836"/>
  <c r="AL836"/>
  <c r="AK837"/>
  <c r="AL837"/>
  <c r="AK838"/>
  <c r="AL838"/>
  <c r="AK839"/>
  <c r="AL839"/>
  <c r="AK840"/>
  <c r="AL840"/>
  <c r="AK841"/>
  <c r="AL841"/>
  <c r="AK842"/>
  <c r="AL842"/>
  <c r="AK843"/>
  <c r="AL843"/>
  <c r="AK844"/>
  <c r="AL844"/>
  <c r="AK845"/>
  <c r="AL845"/>
  <c r="AK846"/>
  <c r="AL846"/>
  <c r="AK847"/>
  <c r="AL847"/>
  <c r="AK848"/>
  <c r="AL848"/>
  <c r="AK849"/>
  <c r="AL849"/>
  <c r="AK850"/>
  <c r="AL850"/>
  <c r="AK851"/>
  <c r="AL851"/>
  <c r="AK852"/>
  <c r="AL852"/>
  <c r="AK853"/>
  <c r="AL853"/>
  <c r="AK854"/>
  <c r="AL854"/>
  <c r="AK855"/>
  <c r="AL855"/>
  <c r="AK856"/>
  <c r="AL856"/>
  <c r="AK857"/>
  <c r="AL857"/>
  <c r="AK858"/>
  <c r="AL858"/>
  <c r="AK859"/>
  <c r="AL859"/>
  <c r="AK860"/>
  <c r="AL860"/>
  <c r="AK861"/>
  <c r="AL861"/>
  <c r="AK862"/>
  <c r="AL862"/>
  <c r="AK863"/>
  <c r="AL863"/>
  <c r="AK864"/>
  <c r="AL864"/>
  <c r="AK865"/>
  <c r="AL865"/>
  <c r="AK866"/>
  <c r="AL866"/>
  <c r="AK867"/>
  <c r="AL867"/>
  <c r="AK868"/>
  <c r="AL868"/>
  <c r="AK869"/>
  <c r="AL869"/>
  <c r="AK870"/>
  <c r="AL870"/>
  <c r="AK871"/>
  <c r="AL871"/>
  <c r="AK872"/>
  <c r="AL872"/>
  <c r="AK873"/>
  <c r="AL873"/>
  <c r="AK874"/>
  <c r="AL874"/>
  <c r="AK875"/>
  <c r="AL875"/>
  <c r="AK876"/>
  <c r="AL876"/>
  <c r="AK877"/>
  <c r="AL877"/>
  <c r="AK878"/>
  <c r="AL878"/>
  <c r="AK879"/>
  <c r="AL879"/>
  <c r="AK880"/>
  <c r="AL880"/>
  <c r="AK881"/>
  <c r="AL881"/>
  <c r="AK882"/>
  <c r="AL882"/>
  <c r="AK883"/>
  <c r="AL883"/>
  <c r="AK884"/>
  <c r="AL884"/>
  <c r="AK885"/>
  <c r="AL885"/>
  <c r="AK886"/>
  <c r="AL886"/>
  <c r="AK887"/>
  <c r="AL887"/>
  <c r="AK888"/>
  <c r="AL888"/>
  <c r="AK889"/>
  <c r="AL889"/>
  <c r="AK890"/>
  <c r="AL890"/>
  <c r="AK891"/>
  <c r="AL891"/>
  <c r="AK892"/>
  <c r="AL892"/>
  <c r="AK893"/>
  <c r="AL893"/>
  <c r="AK894"/>
  <c r="AL894"/>
  <c r="AK895"/>
  <c r="AL895"/>
  <c r="AK896"/>
  <c r="AL896"/>
  <c r="AK897"/>
  <c r="AL897"/>
  <c r="AK898"/>
  <c r="AL898"/>
  <c r="AK899"/>
  <c r="AL899"/>
  <c r="AK900"/>
  <c r="AL900"/>
  <c r="AK901"/>
  <c r="AL901"/>
  <c r="AK902"/>
  <c r="AL902"/>
  <c r="AK903"/>
  <c r="AL903"/>
  <c r="AK904"/>
  <c r="AL904"/>
  <c r="AK905"/>
  <c r="AL905"/>
  <c r="AK906"/>
  <c r="AL906"/>
  <c r="AK907"/>
  <c r="AL907"/>
  <c r="AK908"/>
  <c r="AL908"/>
  <c r="AK909"/>
  <c r="AL909"/>
  <c r="AK910"/>
  <c r="AL910"/>
  <c r="AK911"/>
  <c r="AL911"/>
  <c r="AK912"/>
  <c r="AL912"/>
  <c r="AK913"/>
  <c r="AL913"/>
  <c r="AK914"/>
  <c r="AL914"/>
  <c r="AK915"/>
  <c r="AL915"/>
  <c r="AK916"/>
  <c r="AL916"/>
  <c r="AK917"/>
  <c r="AL917"/>
  <c r="AK918"/>
  <c r="AL918"/>
  <c r="AK919"/>
  <c r="AL919"/>
  <c r="AK920"/>
  <c r="AL920"/>
  <c r="AK921"/>
  <c r="AL921"/>
  <c r="AK922"/>
  <c r="AL922"/>
  <c r="AK923"/>
  <c r="AL923"/>
  <c r="AK924"/>
  <c r="AL924"/>
  <c r="AK925"/>
  <c r="AL925"/>
  <c r="AK926"/>
  <c r="AL926"/>
  <c r="AK927"/>
  <c r="AL927"/>
  <c r="AK928"/>
  <c r="AL928"/>
  <c r="AK929"/>
  <c r="AL929"/>
  <c r="AK930"/>
  <c r="AL930"/>
  <c r="AK931"/>
  <c r="AL931"/>
  <c r="AK932"/>
  <c r="AL932"/>
  <c r="AK933"/>
  <c r="AL933"/>
  <c r="AK934"/>
  <c r="AL934"/>
  <c r="AK935"/>
  <c r="AL935"/>
  <c r="AK936"/>
  <c r="AL936"/>
  <c r="AK937"/>
  <c r="AL937"/>
  <c r="AK938"/>
  <c r="AL938"/>
  <c r="AK939"/>
  <c r="AL939"/>
  <c r="AK940"/>
  <c r="AL940"/>
  <c r="AK941"/>
  <c r="AL941"/>
  <c r="AK942"/>
  <c r="AL942"/>
  <c r="AK943"/>
  <c r="AL943"/>
  <c r="AK944"/>
  <c r="AL944"/>
  <c r="AK945"/>
  <c r="AL945"/>
  <c r="AK946"/>
  <c r="AL946"/>
  <c r="AK947"/>
  <c r="AL947"/>
  <c r="AK948"/>
  <c r="AL948"/>
  <c r="AK949"/>
  <c r="AL949"/>
  <c r="AK950"/>
  <c r="AL950"/>
  <c r="AK951"/>
  <c r="AL951"/>
  <c r="AK952"/>
  <c r="AL952"/>
  <c r="AK953"/>
  <c r="AL953"/>
  <c r="AK954"/>
  <c r="AL954"/>
  <c r="AK955"/>
  <c r="AL955"/>
  <c r="AK956"/>
  <c r="AL956"/>
  <c r="AK957"/>
  <c r="AL957"/>
  <c r="AK958"/>
  <c r="AL958"/>
  <c r="AK959"/>
  <c r="AL959"/>
  <c r="AK960"/>
  <c r="AL960"/>
  <c r="AK961"/>
  <c r="AL961"/>
  <c r="AK962"/>
  <c r="AL962"/>
  <c r="AK963"/>
  <c r="AL963"/>
  <c r="AK964"/>
  <c r="AL964"/>
  <c r="AK965"/>
  <c r="AL965"/>
  <c r="AK966"/>
  <c r="AL966"/>
  <c r="AK967"/>
  <c r="AL967"/>
  <c r="AK968"/>
  <c r="AL968"/>
  <c r="AK969"/>
  <c r="AL969"/>
  <c r="AK970"/>
  <c r="AL970"/>
  <c r="AK971"/>
  <c r="AL971"/>
  <c r="AK972"/>
  <c r="AL972"/>
  <c r="AK973"/>
  <c r="AL973"/>
  <c r="AK974"/>
  <c r="AL974"/>
  <c r="AK975"/>
  <c r="AL975"/>
  <c r="AK976"/>
  <c r="AL976"/>
  <c r="AK977"/>
  <c r="AL977"/>
  <c r="AK978"/>
  <c r="AL978"/>
  <c r="AK979"/>
  <c r="AL979"/>
  <c r="AK980"/>
  <c r="AL980"/>
  <c r="AK981"/>
  <c r="AL981"/>
  <c r="AK982"/>
  <c r="AL982"/>
  <c r="AK983"/>
  <c r="AL983"/>
  <c r="AK984"/>
  <c r="AL984"/>
  <c r="AK985"/>
  <c r="AL985"/>
  <c r="AK986"/>
  <c r="AL986"/>
  <c r="AK987"/>
  <c r="AL987"/>
  <c r="AK988"/>
  <c r="AL988"/>
  <c r="AK989"/>
  <c r="AL989"/>
  <c r="AK990"/>
  <c r="AL990"/>
  <c r="AK991"/>
  <c r="AL991"/>
  <c r="AK992"/>
  <c r="AL992"/>
  <c r="AK993"/>
  <c r="AL993"/>
  <c r="AK994"/>
  <c r="AL994"/>
  <c r="AK995"/>
  <c r="AL995"/>
  <c r="AK996"/>
  <c r="AL996"/>
  <c r="AK997"/>
  <c r="AL997"/>
  <c r="AK998"/>
  <c r="AL998"/>
  <c r="AK999"/>
  <c r="AL999"/>
  <c r="AK1000"/>
  <c r="AL1000"/>
  <c r="AK1001"/>
  <c r="AL1001"/>
  <c r="AK1002"/>
  <c r="AL1002"/>
  <c r="AK1003"/>
  <c r="AL1003"/>
  <c r="AK1004"/>
  <c r="AL1004"/>
  <c r="AK1005"/>
  <c r="AL1005"/>
  <c r="AK1006"/>
  <c r="AL1006"/>
  <c r="AK1007"/>
  <c r="AL1007"/>
  <c r="AK1008"/>
  <c r="AL1008"/>
  <c r="AK1009"/>
  <c r="AL1009"/>
  <c r="AK1010"/>
  <c r="AL1010"/>
  <c r="AK1011"/>
  <c r="AL1011"/>
  <c r="AK1012"/>
  <c r="AL1012"/>
  <c r="AK1013"/>
  <c r="AL1013"/>
  <c r="AK1014"/>
  <c r="AL1014"/>
  <c r="AK1015"/>
  <c r="AL1015"/>
  <c r="AK1016"/>
  <c r="AL1016"/>
  <c r="AK1017"/>
  <c r="AL1017"/>
  <c r="AK1018"/>
  <c r="AL1018"/>
  <c r="AK1019"/>
  <c r="AL1019"/>
  <c r="AK1020"/>
  <c r="AL1020"/>
  <c r="AK1021"/>
  <c r="AL1021"/>
  <c r="AK1022"/>
  <c r="AL1022"/>
  <c r="AK1023"/>
  <c r="AL1023"/>
  <c r="AK1024"/>
  <c r="AL1024"/>
  <c r="AK1025"/>
  <c r="AL1025"/>
  <c r="AK1026"/>
  <c r="AL1026"/>
  <c r="AK1027"/>
  <c r="AL1027"/>
  <c r="AK1028"/>
  <c r="AL1028"/>
  <c r="AK1029"/>
  <c r="AL1029"/>
  <c r="AK1030"/>
  <c r="AL1030"/>
  <c r="AK1031"/>
  <c r="AL1031"/>
  <c r="AK1032"/>
  <c r="AL1032"/>
  <c r="AK1033"/>
  <c r="AL1033"/>
  <c r="AK1034"/>
  <c r="AL1034"/>
  <c r="AK1035"/>
  <c r="AL1035"/>
  <c r="AK1036"/>
  <c r="AL1036"/>
  <c r="AK1037"/>
  <c r="AL1037"/>
  <c r="AK1038"/>
  <c r="AL1038"/>
  <c r="AK1039"/>
  <c r="AL1039"/>
  <c r="AK1040"/>
  <c r="AL1040"/>
  <c r="AK1041"/>
  <c r="AL1041"/>
  <c r="AK1042"/>
  <c r="AL1042"/>
  <c r="AK1043"/>
  <c r="AL1043"/>
  <c r="AK1044"/>
  <c r="AL1044"/>
  <c r="AK1045"/>
  <c r="AL1045"/>
  <c r="AK1046"/>
  <c r="AL1046"/>
  <c r="AK1047"/>
  <c r="AL1047"/>
  <c r="AK1048"/>
  <c r="AL1048"/>
  <c r="AK1049"/>
  <c r="AL1049"/>
  <c r="AK1050"/>
  <c r="AL1050"/>
  <c r="AK1051"/>
  <c r="AL1051"/>
  <c r="AK1052"/>
  <c r="AL1052"/>
  <c r="AK1053"/>
  <c r="AL1053"/>
  <c r="AK1054"/>
  <c r="AL1054"/>
  <c r="AK1055"/>
  <c r="AL1055"/>
  <c r="AK1056"/>
  <c r="AL1056"/>
  <c r="AK1057"/>
  <c r="AL1057"/>
  <c r="AK1058"/>
  <c r="AL1058"/>
  <c r="AK1059"/>
  <c r="AL1059"/>
  <c r="AK1060"/>
  <c r="AL1060"/>
  <c r="AK1061"/>
  <c r="AL1061"/>
  <c r="AK1062"/>
  <c r="AL1062"/>
  <c r="AK1063"/>
  <c r="AL1063"/>
  <c r="AK1064"/>
  <c r="AL1064"/>
  <c r="AK1065"/>
  <c r="AL1065"/>
  <c r="AK1066"/>
  <c r="AL1066"/>
  <c r="AK1067"/>
  <c r="AL1067"/>
  <c r="AK1068"/>
  <c r="AL1068"/>
  <c r="AK1069"/>
  <c r="AL1069"/>
  <c r="AK1070"/>
  <c r="AL1070"/>
  <c r="AK1071"/>
  <c r="AL1071"/>
  <c r="AK1072"/>
  <c r="AL1072"/>
  <c r="AK1073"/>
  <c r="AL1073"/>
  <c r="AK1074"/>
  <c r="AL1074"/>
  <c r="AK1075"/>
  <c r="AL1075"/>
  <c r="AK1076"/>
  <c r="AL1076"/>
  <c r="AK1077"/>
  <c r="AL1077"/>
  <c r="AK1078"/>
  <c r="AL1078"/>
  <c r="AK1079"/>
  <c r="AL1079"/>
  <c r="AK1080"/>
  <c r="AL1080"/>
  <c r="AK1081"/>
  <c r="AL1081"/>
  <c r="AK1082"/>
  <c r="AL1082"/>
  <c r="AK1083"/>
  <c r="AL1083"/>
  <c r="AK1084"/>
  <c r="AL1084"/>
  <c r="AK1085"/>
  <c r="AL1085"/>
  <c r="AK1086"/>
  <c r="AL1086"/>
  <c r="AK1087"/>
  <c r="AL1087"/>
  <c r="AK1088"/>
  <c r="AL1088"/>
  <c r="AK1089"/>
  <c r="AL1089"/>
  <c r="AK1090"/>
  <c r="AL1090"/>
  <c r="AK1091"/>
  <c r="AL1091"/>
  <c r="AK1092"/>
  <c r="AL1092"/>
  <c r="AK1093"/>
  <c r="AL1093"/>
  <c r="AK1094"/>
  <c r="AL1094"/>
  <c r="AK1095"/>
  <c r="AL1095"/>
  <c r="AK1096"/>
  <c r="AL1096"/>
  <c r="AK1097"/>
  <c r="AL1097"/>
  <c r="AK1098"/>
  <c r="AL1098"/>
  <c r="AK1099"/>
  <c r="AL1099"/>
  <c r="AK1100"/>
  <c r="AL1100"/>
  <c r="AK1101"/>
  <c r="AL1101"/>
  <c r="AK1102"/>
  <c r="AL1102"/>
  <c r="AK1103"/>
  <c r="AL1103"/>
  <c r="AK1104"/>
  <c r="AL1104"/>
  <c r="AK1105"/>
  <c r="AL1105"/>
  <c r="AK1106"/>
  <c r="AL1106"/>
  <c r="AK1107"/>
  <c r="AL1107"/>
  <c r="AK1108"/>
  <c r="AL1108"/>
  <c r="AK1109"/>
  <c r="AL1109"/>
  <c r="AK1110"/>
  <c r="AL1110"/>
  <c r="AK1111"/>
  <c r="AL1111"/>
  <c r="AK1112"/>
  <c r="AL1112"/>
  <c r="AK1113"/>
  <c r="AL1113"/>
  <c r="AK1114"/>
  <c r="AL1114"/>
  <c r="AK1115"/>
  <c r="AL1115"/>
  <c r="AK1116"/>
  <c r="AL1116"/>
  <c r="AK1117"/>
  <c r="AL1117"/>
  <c r="AK1118"/>
  <c r="AL1118"/>
  <c r="AK1119"/>
  <c r="AL1119"/>
  <c r="AK1120"/>
  <c r="AL1120"/>
  <c r="AK1121"/>
  <c r="AL1121"/>
  <c r="AK1122"/>
  <c r="AL1122"/>
  <c r="AK1123"/>
  <c r="AL1123"/>
  <c r="AK1124"/>
  <c r="AL1124"/>
  <c r="AK1125"/>
  <c r="AL1125"/>
  <c r="AK1126"/>
  <c r="AL1126"/>
  <c r="AK1127"/>
  <c r="AL1127"/>
  <c r="AK1128"/>
  <c r="AL1128"/>
  <c r="AK1129"/>
  <c r="AL1129"/>
  <c r="AK1130"/>
  <c r="AL1130"/>
  <c r="AK1131"/>
  <c r="AL1131"/>
  <c r="AK1132"/>
  <c r="AL1132"/>
  <c r="AK1133"/>
  <c r="AL1133"/>
  <c r="AK1134"/>
  <c r="AL1134"/>
  <c r="AK1135"/>
  <c r="AL1135"/>
  <c r="AK1136"/>
  <c r="AL1136"/>
  <c r="AK1137"/>
  <c r="AL1137"/>
  <c r="AK1138"/>
  <c r="AL1138"/>
  <c r="AK1139"/>
  <c r="AL1139"/>
  <c r="AK1140"/>
  <c r="AL1140"/>
  <c r="AK1141"/>
  <c r="AL1141"/>
  <c r="AK1142"/>
  <c r="AL1142"/>
  <c r="AK1143"/>
  <c r="AL1143"/>
  <c r="AK1144"/>
  <c r="AL1144"/>
  <c r="AK1145"/>
  <c r="AL1145"/>
  <c r="AK1146"/>
  <c r="AL1146"/>
  <c r="AK1147"/>
  <c r="AL1147"/>
  <c r="AK1148"/>
  <c r="AL1148"/>
  <c r="AK1149"/>
  <c r="AL1149"/>
  <c r="AK1150"/>
  <c r="AL1150"/>
  <c r="AK1151"/>
  <c r="AL1151"/>
  <c r="AK1152"/>
  <c r="AL1152"/>
  <c r="AK1153"/>
  <c r="AL1153"/>
  <c r="AK1154"/>
  <c r="AL1154"/>
  <c r="AK1155"/>
  <c r="AL1155"/>
  <c r="AK1156"/>
  <c r="AL1156"/>
  <c r="AK1157"/>
  <c r="AL1157"/>
  <c r="AK1158"/>
  <c r="AL1158"/>
  <c r="AK1159"/>
  <c r="AL1159"/>
  <c r="AK1160"/>
  <c r="AL1160"/>
  <c r="AK1161"/>
  <c r="AL1161"/>
  <c r="AK1162"/>
  <c r="AL1162"/>
  <c r="AK1163"/>
  <c r="AL1163"/>
  <c r="AK1164"/>
  <c r="AL1164"/>
  <c r="AK1165"/>
  <c r="AL1165"/>
  <c r="AK1166"/>
  <c r="AL1166"/>
  <c r="AK1167"/>
  <c r="AL1167"/>
  <c r="AK1168"/>
  <c r="AL1168"/>
  <c r="AK1169"/>
  <c r="AL1169"/>
  <c r="AK1170"/>
  <c r="AL1170"/>
  <c r="AK1171"/>
  <c r="AL1171"/>
  <c r="AK1172"/>
  <c r="AL1172"/>
  <c r="AK1173"/>
  <c r="AL1173"/>
  <c r="AK1174"/>
  <c r="AL1174"/>
  <c r="AK1175"/>
  <c r="AL1175"/>
  <c r="AK1176"/>
  <c r="AL1176"/>
  <c r="AK1177"/>
  <c r="AL1177"/>
  <c r="AK1178"/>
  <c r="AL1178"/>
  <c r="AK1179"/>
  <c r="AL1179"/>
  <c r="AK1180"/>
  <c r="AL1180"/>
  <c r="AK1181"/>
  <c r="AL1181"/>
  <c r="AK1182"/>
  <c r="AL1182"/>
  <c r="AK1183"/>
  <c r="AL1183"/>
  <c r="AK1184"/>
  <c r="AL1184"/>
  <c r="AK1185"/>
  <c r="AL1185"/>
  <c r="AK1186"/>
  <c r="AL1186"/>
  <c r="AK1187"/>
  <c r="AL1187"/>
  <c r="AK1188"/>
  <c r="AL1188"/>
  <c r="AK1189"/>
  <c r="AL1189"/>
  <c r="AK1190"/>
  <c r="AL1190"/>
  <c r="AK1191"/>
  <c r="AL1191"/>
  <c r="AK1192"/>
  <c r="AL1192"/>
  <c r="AK1193"/>
  <c r="AL1193"/>
  <c r="AK1194"/>
  <c r="AL1194"/>
  <c r="AK1195"/>
  <c r="AL1195"/>
  <c r="AK1196"/>
  <c r="AL1196"/>
  <c r="AK1197"/>
  <c r="AL1197"/>
  <c r="AK1198"/>
  <c r="AL1198"/>
  <c r="AK1199"/>
  <c r="AL1199"/>
  <c r="AK1200"/>
  <c r="AL1200"/>
  <c r="AK1201"/>
  <c r="AL1201"/>
  <c r="AK1202"/>
  <c r="AL1202"/>
  <c r="AK1203"/>
  <c r="AL1203"/>
  <c r="AK1204"/>
  <c r="AL1204"/>
  <c r="AK1205"/>
  <c r="AL1205"/>
  <c r="AK1206"/>
  <c r="AL1206"/>
  <c r="AK1207"/>
  <c r="AL1207"/>
  <c r="AK1208"/>
  <c r="AL1208"/>
  <c r="AK1209"/>
  <c r="AL1209"/>
  <c r="AK1210"/>
  <c r="AL1210"/>
  <c r="AK1211"/>
  <c r="AL1211"/>
  <c r="AK1212"/>
  <c r="AL1212"/>
  <c r="AK1213"/>
  <c r="AL1213"/>
  <c r="AK1214"/>
  <c r="AL1214"/>
  <c r="AK1215"/>
  <c r="AL1215"/>
  <c r="AK1216"/>
  <c r="AL1216"/>
  <c r="AK1217"/>
  <c r="AL1217"/>
  <c r="AK1218"/>
  <c r="AL1218"/>
  <c r="AK1219"/>
  <c r="AL1219"/>
  <c r="AK1220"/>
  <c r="AL1220"/>
  <c r="AK1221"/>
  <c r="AL1221"/>
  <c r="AK1222"/>
  <c r="AL1222"/>
  <c r="AK1223"/>
  <c r="AL1223"/>
  <c r="AL2"/>
  <c r="AK2"/>
  <c r="AI3"/>
  <c r="AJ3" s="1"/>
  <c r="AI4"/>
  <c r="AJ4" s="1"/>
  <c r="AI5"/>
  <c r="AJ5" s="1"/>
  <c r="AI6"/>
  <c r="AJ6" s="1"/>
  <c r="AI7"/>
  <c r="AJ7" s="1"/>
  <c r="AI8"/>
  <c r="AJ8" s="1"/>
  <c r="AI9"/>
  <c r="AJ9" s="1"/>
  <c r="AI10"/>
  <c r="AJ10" s="1"/>
  <c r="AI11"/>
  <c r="AJ11" s="1"/>
  <c r="AI12"/>
  <c r="AJ12" s="1"/>
  <c r="AI13"/>
  <c r="AJ13" s="1"/>
  <c r="AI14"/>
  <c r="AJ14" s="1"/>
  <c r="AI15"/>
  <c r="AJ15" s="1"/>
  <c r="AI16"/>
  <c r="AJ16" s="1"/>
  <c r="AI17"/>
  <c r="AJ17" s="1"/>
  <c r="AI18"/>
  <c r="AJ18" s="1"/>
  <c r="AI21"/>
  <c r="AJ21" s="1"/>
  <c r="AI22"/>
  <c r="AJ22" s="1"/>
  <c r="AI23"/>
  <c r="AJ23" s="1"/>
  <c r="AI24"/>
  <c r="AJ24" s="1"/>
  <c r="AI25"/>
  <c r="AJ25" s="1"/>
  <c r="AI26"/>
  <c r="AJ26" s="1"/>
  <c r="AI27"/>
  <c r="AJ27" s="1"/>
  <c r="AI28"/>
  <c r="AJ28" s="1"/>
  <c r="AI29"/>
  <c r="AJ29" s="1"/>
  <c r="AI30"/>
  <c r="AJ30" s="1"/>
  <c r="AI31"/>
  <c r="AJ31" s="1"/>
  <c r="AI32"/>
  <c r="AJ32" s="1"/>
  <c r="AI33"/>
  <c r="AJ33" s="1"/>
  <c r="AI35"/>
  <c r="AJ35" s="1"/>
  <c r="AI36"/>
  <c r="AJ36" s="1"/>
  <c r="AI37"/>
  <c r="AJ37" s="1"/>
  <c r="AI38"/>
  <c r="AJ38" s="1"/>
  <c r="AI39"/>
  <c r="AJ39" s="1"/>
  <c r="AI40"/>
  <c r="AJ40" s="1"/>
  <c r="AI41"/>
  <c r="AJ41" s="1"/>
  <c r="AI42"/>
  <c r="AJ42" s="1"/>
  <c r="AI43"/>
  <c r="AJ43" s="1"/>
  <c r="AI44"/>
  <c r="AJ44" s="1"/>
  <c r="AI45"/>
  <c r="AJ45" s="1"/>
  <c r="AI46"/>
  <c r="AJ46" s="1"/>
  <c r="AI47"/>
  <c r="AJ47" s="1"/>
  <c r="AI48"/>
  <c r="AJ48" s="1"/>
  <c r="AI49"/>
  <c r="AJ49" s="1"/>
  <c r="AI50"/>
  <c r="AJ50" s="1"/>
  <c r="AI51"/>
  <c r="AJ51" s="1"/>
  <c r="AI52"/>
  <c r="AJ52" s="1"/>
  <c r="AI53"/>
  <c r="AJ53" s="1"/>
  <c r="AI54"/>
  <c r="AJ54" s="1"/>
  <c r="AI55"/>
  <c r="AJ55" s="1"/>
  <c r="AI56"/>
  <c r="AJ56" s="1"/>
  <c r="AI57"/>
  <c r="AJ57" s="1"/>
  <c r="AI58"/>
  <c r="AJ58" s="1"/>
  <c r="AI59"/>
  <c r="AJ59" s="1"/>
  <c r="AI60"/>
  <c r="AJ60" s="1"/>
  <c r="AI61"/>
  <c r="AJ61" s="1"/>
  <c r="AI62"/>
  <c r="AJ62" s="1"/>
  <c r="AI63"/>
  <c r="AJ63" s="1"/>
  <c r="AI64"/>
  <c r="AJ64" s="1"/>
  <c r="AI65"/>
  <c r="AJ65" s="1"/>
  <c r="AI66"/>
  <c r="AJ66" s="1"/>
  <c r="AI67"/>
  <c r="AJ67" s="1"/>
  <c r="AI68"/>
  <c r="AJ68" s="1"/>
  <c r="AI69"/>
  <c r="AJ69" s="1"/>
  <c r="AI70"/>
  <c r="AJ70" s="1"/>
  <c r="AI71"/>
  <c r="AJ71" s="1"/>
  <c r="AI72"/>
  <c r="AJ72" s="1"/>
  <c r="AI73"/>
  <c r="AJ73" s="1"/>
  <c r="AI74"/>
  <c r="AJ74" s="1"/>
  <c r="AI75"/>
  <c r="AJ75" s="1"/>
  <c r="AI76"/>
  <c r="AJ76" s="1"/>
  <c r="AI77"/>
  <c r="AJ77" s="1"/>
  <c r="AI78"/>
  <c r="AJ78" s="1"/>
  <c r="AI79"/>
  <c r="AJ79" s="1"/>
  <c r="AI80"/>
  <c r="AJ80" s="1"/>
  <c r="AI81"/>
  <c r="AJ81" s="1"/>
  <c r="AI82"/>
  <c r="AJ82" s="1"/>
  <c r="AI83"/>
  <c r="AJ83" s="1"/>
  <c r="AI84"/>
  <c r="AJ84" s="1"/>
  <c r="AI85"/>
  <c r="AJ85" s="1"/>
  <c r="AI86"/>
  <c r="AJ86" s="1"/>
  <c r="AI87"/>
  <c r="AJ87" s="1"/>
  <c r="AI88"/>
  <c r="AJ88" s="1"/>
  <c r="AI89"/>
  <c r="AJ89" s="1"/>
  <c r="AI90"/>
  <c r="AJ90" s="1"/>
  <c r="AI91"/>
  <c r="AJ91" s="1"/>
  <c r="AI92"/>
  <c r="AJ92" s="1"/>
  <c r="AI93"/>
  <c r="AJ93" s="1"/>
  <c r="AI94"/>
  <c r="AJ94" s="1"/>
  <c r="AI95"/>
  <c r="AJ95" s="1"/>
  <c r="AI96"/>
  <c r="AJ96" s="1"/>
  <c r="AI97"/>
  <c r="AJ97" s="1"/>
  <c r="AI98"/>
  <c r="AJ98" s="1"/>
  <c r="AI99"/>
  <c r="AJ99" s="1"/>
  <c r="AI100"/>
  <c r="AJ100" s="1"/>
  <c r="AI101"/>
  <c r="AJ101" s="1"/>
  <c r="AI102"/>
  <c r="AJ102" s="1"/>
  <c r="AI103"/>
  <c r="AJ103" s="1"/>
  <c r="AI104"/>
  <c r="AJ104" s="1"/>
  <c r="AI105"/>
  <c r="AJ105" s="1"/>
  <c r="AI106"/>
  <c r="AJ106" s="1"/>
  <c r="AI107"/>
  <c r="AJ107" s="1"/>
  <c r="AI108"/>
  <c r="AJ108" s="1"/>
  <c r="AI109"/>
  <c r="AJ109" s="1"/>
  <c r="AI110"/>
  <c r="AJ110" s="1"/>
  <c r="AI111"/>
  <c r="AJ111" s="1"/>
  <c r="AI112"/>
  <c r="AJ112" s="1"/>
  <c r="AI113"/>
  <c r="AJ113" s="1"/>
  <c r="AI114"/>
  <c r="AJ114" s="1"/>
  <c r="AI115"/>
  <c r="AJ115" s="1"/>
  <c r="AI116"/>
  <c r="AJ116" s="1"/>
  <c r="AI117"/>
  <c r="AJ117" s="1"/>
  <c r="AI118"/>
  <c r="AJ118" s="1"/>
  <c r="AI119"/>
  <c r="AJ119" s="1"/>
  <c r="AI120"/>
  <c r="AJ120" s="1"/>
  <c r="AI121"/>
  <c r="AJ121" s="1"/>
  <c r="AI122"/>
  <c r="AJ122" s="1"/>
  <c r="AI123"/>
  <c r="AJ123" s="1"/>
  <c r="AI124"/>
  <c r="AJ124" s="1"/>
  <c r="AI125"/>
  <c r="AJ125" s="1"/>
  <c r="AI126"/>
  <c r="AJ126" s="1"/>
  <c r="AI127"/>
  <c r="AJ127" s="1"/>
  <c r="AI128"/>
  <c r="AJ128" s="1"/>
  <c r="AI129"/>
  <c r="AJ129" s="1"/>
  <c r="AI130"/>
  <c r="AJ130" s="1"/>
  <c r="AI131"/>
  <c r="AJ131" s="1"/>
  <c r="AI132"/>
  <c r="AJ132" s="1"/>
  <c r="AI133"/>
  <c r="AJ133" s="1"/>
  <c r="AI134"/>
  <c r="AJ134" s="1"/>
  <c r="AI135"/>
  <c r="AJ135" s="1"/>
  <c r="AI136"/>
  <c r="AJ136" s="1"/>
  <c r="AI137"/>
  <c r="AJ137" s="1"/>
  <c r="AI138"/>
  <c r="AJ138" s="1"/>
  <c r="AI139"/>
  <c r="AJ139" s="1"/>
  <c r="AI140"/>
  <c r="AJ140" s="1"/>
  <c r="AI141"/>
  <c r="AJ141" s="1"/>
  <c r="AI142"/>
  <c r="AJ142" s="1"/>
  <c r="AI143"/>
  <c r="AJ143" s="1"/>
  <c r="AI144"/>
  <c r="AJ144" s="1"/>
  <c r="AI145"/>
  <c r="AJ145" s="1"/>
  <c r="AI146"/>
  <c r="AJ146" s="1"/>
  <c r="AI147"/>
  <c r="AJ147" s="1"/>
  <c r="AI148"/>
  <c r="AJ148" s="1"/>
  <c r="AI149"/>
  <c r="AJ149" s="1"/>
  <c r="AI150"/>
  <c r="AJ150" s="1"/>
  <c r="AI151"/>
  <c r="AJ151" s="1"/>
  <c r="AI152"/>
  <c r="AJ152" s="1"/>
  <c r="AI153"/>
  <c r="AJ153" s="1"/>
  <c r="AI154"/>
  <c r="AJ154" s="1"/>
  <c r="AI155"/>
  <c r="AJ155" s="1"/>
  <c r="AI156"/>
  <c r="AJ156" s="1"/>
  <c r="AI157"/>
  <c r="AJ157" s="1"/>
  <c r="AI158"/>
  <c r="AJ158" s="1"/>
  <c r="AI159"/>
  <c r="AJ159" s="1"/>
  <c r="AI160"/>
  <c r="AJ160" s="1"/>
  <c r="AI161"/>
  <c r="AJ161" s="1"/>
  <c r="AI162"/>
  <c r="AJ162" s="1"/>
  <c r="AI163"/>
  <c r="AJ163" s="1"/>
  <c r="AI164"/>
  <c r="AJ164" s="1"/>
  <c r="AI165"/>
  <c r="AJ165" s="1"/>
  <c r="AI166"/>
  <c r="AJ166" s="1"/>
  <c r="AI167"/>
  <c r="AJ167" s="1"/>
  <c r="AI168"/>
  <c r="AJ168" s="1"/>
  <c r="AI169"/>
  <c r="AJ169" s="1"/>
  <c r="AI170"/>
  <c r="AJ170" s="1"/>
  <c r="AI171"/>
  <c r="AJ171" s="1"/>
  <c r="AI172"/>
  <c r="AJ172" s="1"/>
  <c r="AI173"/>
  <c r="AJ173" s="1"/>
  <c r="AI174"/>
  <c r="AJ174" s="1"/>
  <c r="AI175"/>
  <c r="AJ175" s="1"/>
  <c r="AI176"/>
  <c r="AJ176" s="1"/>
  <c r="AI177"/>
  <c r="AJ177" s="1"/>
  <c r="AI178"/>
  <c r="AJ178" s="1"/>
  <c r="AI179"/>
  <c r="AJ179" s="1"/>
  <c r="AI180"/>
  <c r="AJ180" s="1"/>
  <c r="AI181"/>
  <c r="AJ181" s="1"/>
  <c r="AI182"/>
  <c r="AJ182" s="1"/>
  <c r="AI183"/>
  <c r="AJ183" s="1"/>
  <c r="AI184"/>
  <c r="AJ184" s="1"/>
  <c r="AI185"/>
  <c r="AJ185" s="1"/>
  <c r="AI186"/>
  <c r="AJ186" s="1"/>
  <c r="AI187"/>
  <c r="AJ187" s="1"/>
  <c r="AI188"/>
  <c r="AJ188" s="1"/>
  <c r="AI189"/>
  <c r="AJ189" s="1"/>
  <c r="AI190"/>
  <c r="AJ190" s="1"/>
  <c r="AI191"/>
  <c r="AJ191" s="1"/>
  <c r="AI192"/>
  <c r="AJ192" s="1"/>
  <c r="AI193"/>
  <c r="AJ193" s="1"/>
  <c r="AI194"/>
  <c r="AJ194" s="1"/>
  <c r="AI195"/>
  <c r="AJ195" s="1"/>
  <c r="AI196"/>
  <c r="AJ196" s="1"/>
  <c r="AI197"/>
  <c r="AJ197" s="1"/>
  <c r="AI198"/>
  <c r="AJ198" s="1"/>
  <c r="AI199"/>
  <c r="AJ199" s="1"/>
  <c r="AI200"/>
  <c r="AJ200" s="1"/>
  <c r="AI201"/>
  <c r="AJ201" s="1"/>
  <c r="AI202"/>
  <c r="AJ202" s="1"/>
  <c r="AI203"/>
  <c r="AJ203" s="1"/>
  <c r="AI204"/>
  <c r="AJ204" s="1"/>
  <c r="AI205"/>
  <c r="AJ205" s="1"/>
  <c r="AI206"/>
  <c r="AJ206" s="1"/>
  <c r="AI207"/>
  <c r="AJ207" s="1"/>
  <c r="AI208"/>
  <c r="AJ208" s="1"/>
  <c r="AI209"/>
  <c r="AJ209" s="1"/>
  <c r="AI210"/>
  <c r="AJ210" s="1"/>
  <c r="AI211"/>
  <c r="AJ211" s="1"/>
  <c r="AI212"/>
  <c r="AJ212" s="1"/>
  <c r="AI213"/>
  <c r="AJ213" s="1"/>
  <c r="AI214"/>
  <c r="AJ214" s="1"/>
  <c r="AI215"/>
  <c r="AJ215" s="1"/>
  <c r="AI216"/>
  <c r="AJ216" s="1"/>
  <c r="AI217"/>
  <c r="AJ217" s="1"/>
  <c r="AI218"/>
  <c r="AJ218" s="1"/>
  <c r="AI219"/>
  <c r="AJ219" s="1"/>
  <c r="AI220"/>
  <c r="AJ220" s="1"/>
  <c r="AI221"/>
  <c r="AJ221" s="1"/>
  <c r="AI222"/>
  <c r="AJ222" s="1"/>
  <c r="AI223"/>
  <c r="AJ223" s="1"/>
  <c r="AI224"/>
  <c r="AJ224" s="1"/>
  <c r="AI225"/>
  <c r="AJ225" s="1"/>
  <c r="AI226"/>
  <c r="AJ226" s="1"/>
  <c r="AI227"/>
  <c r="AJ227" s="1"/>
  <c r="AI228"/>
  <c r="AJ228" s="1"/>
  <c r="AI229"/>
  <c r="AJ229" s="1"/>
  <c r="AI230"/>
  <c r="AJ230" s="1"/>
  <c r="AI231"/>
  <c r="AJ231" s="1"/>
  <c r="AI232"/>
  <c r="AJ232" s="1"/>
  <c r="AI233"/>
  <c r="AJ233" s="1"/>
  <c r="AI234"/>
  <c r="AJ234" s="1"/>
  <c r="AI235"/>
  <c r="AJ235" s="1"/>
  <c r="AI236"/>
  <c r="AJ236" s="1"/>
  <c r="AI237"/>
  <c r="AJ237" s="1"/>
  <c r="AI238"/>
  <c r="AJ238" s="1"/>
  <c r="AI239"/>
  <c r="AJ239" s="1"/>
  <c r="AI240"/>
  <c r="AJ240" s="1"/>
  <c r="AI241"/>
  <c r="AJ241" s="1"/>
  <c r="AI242"/>
  <c r="AJ242" s="1"/>
  <c r="AI243"/>
  <c r="AJ243" s="1"/>
  <c r="AI244"/>
  <c r="AJ244" s="1"/>
  <c r="AI245"/>
  <c r="AJ245" s="1"/>
  <c r="AI246"/>
  <c r="AJ246" s="1"/>
  <c r="AI247"/>
  <c r="AJ247" s="1"/>
  <c r="AI248"/>
  <c r="AJ248" s="1"/>
  <c r="AI249"/>
  <c r="AJ249" s="1"/>
  <c r="AI250"/>
  <c r="AJ250" s="1"/>
  <c r="AI251"/>
  <c r="AJ251" s="1"/>
  <c r="AI252"/>
  <c r="AJ252" s="1"/>
  <c r="AI253"/>
  <c r="AJ253" s="1"/>
  <c r="AI254"/>
  <c r="AJ254" s="1"/>
  <c r="AI255"/>
  <c r="AJ255" s="1"/>
  <c r="AI256"/>
  <c r="AJ256" s="1"/>
  <c r="AI257"/>
  <c r="AJ257" s="1"/>
  <c r="AI258"/>
  <c r="AJ258" s="1"/>
  <c r="AI259"/>
  <c r="AJ259" s="1"/>
  <c r="AI260"/>
  <c r="AJ260" s="1"/>
  <c r="AI261"/>
  <c r="AJ261" s="1"/>
  <c r="AI262"/>
  <c r="AJ262" s="1"/>
  <c r="AI263"/>
  <c r="AJ263" s="1"/>
  <c r="AI264"/>
  <c r="AJ264" s="1"/>
  <c r="AI265"/>
  <c r="AJ265" s="1"/>
  <c r="AI266"/>
  <c r="AJ266" s="1"/>
  <c r="AI267"/>
  <c r="AJ267" s="1"/>
  <c r="AI268"/>
  <c r="AJ268" s="1"/>
  <c r="AI269"/>
  <c r="AJ269" s="1"/>
  <c r="AI270"/>
  <c r="AJ270" s="1"/>
  <c r="AI271"/>
  <c r="AJ271" s="1"/>
  <c r="AI272"/>
  <c r="AJ272" s="1"/>
  <c r="AI273"/>
  <c r="AJ273" s="1"/>
  <c r="AI274"/>
  <c r="AJ274" s="1"/>
  <c r="AI275"/>
  <c r="AJ275" s="1"/>
  <c r="AI276"/>
  <c r="AJ276" s="1"/>
  <c r="AI277"/>
  <c r="AJ277" s="1"/>
  <c r="AI278"/>
  <c r="AJ278" s="1"/>
  <c r="AI279"/>
  <c r="AJ279" s="1"/>
  <c r="AI280"/>
  <c r="AJ280" s="1"/>
  <c r="AI281"/>
  <c r="AJ281" s="1"/>
  <c r="AI282"/>
  <c r="AJ282" s="1"/>
  <c r="AI283"/>
  <c r="AJ283" s="1"/>
  <c r="AI284"/>
  <c r="AJ284" s="1"/>
  <c r="AI285"/>
  <c r="AJ285" s="1"/>
  <c r="AI286"/>
  <c r="AJ286" s="1"/>
  <c r="AI287"/>
  <c r="AJ287" s="1"/>
  <c r="AI288"/>
  <c r="AJ288" s="1"/>
  <c r="AI289"/>
  <c r="AJ289" s="1"/>
  <c r="AI290"/>
  <c r="AJ290" s="1"/>
  <c r="AI291"/>
  <c r="AJ291" s="1"/>
  <c r="AI292"/>
  <c r="AJ292" s="1"/>
  <c r="AI293"/>
  <c r="AJ293" s="1"/>
  <c r="AI294"/>
  <c r="AJ294" s="1"/>
  <c r="AI295"/>
  <c r="AJ295" s="1"/>
  <c r="AI296"/>
  <c r="AJ296" s="1"/>
  <c r="AI297"/>
  <c r="AJ297" s="1"/>
  <c r="AI298"/>
  <c r="AJ298" s="1"/>
  <c r="AI299"/>
  <c r="AJ299" s="1"/>
  <c r="AI300"/>
  <c r="AJ300" s="1"/>
  <c r="AI301"/>
  <c r="AJ301" s="1"/>
  <c r="AI302"/>
  <c r="AJ302" s="1"/>
  <c r="AI303"/>
  <c r="AJ303" s="1"/>
  <c r="AI304"/>
  <c r="AJ304" s="1"/>
  <c r="AI305"/>
  <c r="AJ305" s="1"/>
  <c r="AI306"/>
  <c r="AJ306" s="1"/>
  <c r="AI307"/>
  <c r="AJ307" s="1"/>
  <c r="AI308"/>
  <c r="AJ308" s="1"/>
  <c r="AI309"/>
  <c r="AJ309" s="1"/>
  <c r="AI310"/>
  <c r="AJ310" s="1"/>
  <c r="AI311"/>
  <c r="AJ311" s="1"/>
  <c r="AI312"/>
  <c r="AJ312" s="1"/>
  <c r="AI313"/>
  <c r="AJ313" s="1"/>
  <c r="AI314"/>
  <c r="AJ314" s="1"/>
  <c r="AI315"/>
  <c r="AJ315" s="1"/>
  <c r="AI316"/>
  <c r="AJ316" s="1"/>
  <c r="AI317"/>
  <c r="AJ317" s="1"/>
  <c r="AI318"/>
  <c r="AJ318" s="1"/>
  <c r="AI319"/>
  <c r="AJ319" s="1"/>
  <c r="AI320"/>
  <c r="AJ320" s="1"/>
  <c r="AI321"/>
  <c r="AJ321" s="1"/>
  <c r="AI322"/>
  <c r="AJ322" s="1"/>
  <c r="AI323"/>
  <c r="AJ323" s="1"/>
  <c r="AI324"/>
  <c r="AJ324" s="1"/>
  <c r="AI325"/>
  <c r="AJ325" s="1"/>
  <c r="AI326"/>
  <c r="AJ326" s="1"/>
  <c r="AI327"/>
  <c r="AJ327" s="1"/>
  <c r="AI328"/>
  <c r="AJ328" s="1"/>
  <c r="AI329"/>
  <c r="AJ329" s="1"/>
  <c r="AI330"/>
  <c r="AJ330" s="1"/>
  <c r="AI331"/>
  <c r="AJ331" s="1"/>
  <c r="AI332"/>
  <c r="AJ332" s="1"/>
  <c r="AI333"/>
  <c r="AJ333" s="1"/>
  <c r="AI334"/>
  <c r="AJ334" s="1"/>
  <c r="AI335"/>
  <c r="AJ335" s="1"/>
  <c r="AI336"/>
  <c r="AJ336" s="1"/>
  <c r="AI337"/>
  <c r="AJ337" s="1"/>
  <c r="AI338"/>
  <c r="AJ338" s="1"/>
  <c r="AI339"/>
  <c r="AJ339" s="1"/>
  <c r="AI340"/>
  <c r="AJ340" s="1"/>
  <c r="AI341"/>
  <c r="AJ341" s="1"/>
  <c r="AI342"/>
  <c r="AJ342" s="1"/>
  <c r="AI343"/>
  <c r="AJ343" s="1"/>
  <c r="AI344"/>
  <c r="AJ344" s="1"/>
  <c r="AI345"/>
  <c r="AJ345" s="1"/>
  <c r="AI346"/>
  <c r="AJ346" s="1"/>
  <c r="AI347"/>
  <c r="AJ347" s="1"/>
  <c r="AI348"/>
  <c r="AJ348" s="1"/>
  <c r="AI349"/>
  <c r="AJ349" s="1"/>
  <c r="AI350"/>
  <c r="AJ350" s="1"/>
  <c r="AI351"/>
  <c r="AJ351" s="1"/>
  <c r="AI352"/>
  <c r="AJ352" s="1"/>
  <c r="AI353"/>
  <c r="AJ353" s="1"/>
  <c r="AI354"/>
  <c r="AJ354" s="1"/>
  <c r="AI355"/>
  <c r="AJ355" s="1"/>
  <c r="AI356"/>
  <c r="AJ356" s="1"/>
  <c r="AI357"/>
  <c r="AJ357" s="1"/>
  <c r="AI358"/>
  <c r="AJ358" s="1"/>
  <c r="AI359"/>
  <c r="AJ359" s="1"/>
  <c r="AI360"/>
  <c r="AJ360" s="1"/>
  <c r="AI361"/>
  <c r="AJ361" s="1"/>
  <c r="AI362"/>
  <c r="AJ362" s="1"/>
  <c r="AI363"/>
  <c r="AJ363" s="1"/>
  <c r="AI364"/>
  <c r="AJ364" s="1"/>
  <c r="AI365"/>
  <c r="AJ365" s="1"/>
  <c r="AI366"/>
  <c r="AJ366" s="1"/>
  <c r="AI367"/>
  <c r="AJ367" s="1"/>
  <c r="AI368"/>
  <c r="AJ368" s="1"/>
  <c r="AI369"/>
  <c r="AJ369" s="1"/>
  <c r="AI370"/>
  <c r="AJ370" s="1"/>
  <c r="AI371"/>
  <c r="AJ371" s="1"/>
  <c r="AI372"/>
  <c r="AJ372" s="1"/>
  <c r="AI373"/>
  <c r="AJ373" s="1"/>
  <c r="AI374"/>
  <c r="AJ374" s="1"/>
  <c r="AI375"/>
  <c r="AJ375" s="1"/>
  <c r="AI376"/>
  <c r="AJ376" s="1"/>
  <c r="AI377"/>
  <c r="AJ377" s="1"/>
  <c r="AI378"/>
  <c r="AJ378" s="1"/>
  <c r="AI379"/>
  <c r="AJ379" s="1"/>
  <c r="AI380"/>
  <c r="AJ380" s="1"/>
  <c r="AI381"/>
  <c r="AJ381" s="1"/>
  <c r="AI382"/>
  <c r="AJ382" s="1"/>
  <c r="AI383"/>
  <c r="AJ383" s="1"/>
  <c r="AI384"/>
  <c r="AJ384" s="1"/>
  <c r="AI385"/>
  <c r="AJ385" s="1"/>
  <c r="AI386"/>
  <c r="AJ386" s="1"/>
  <c r="AI387"/>
  <c r="AJ387" s="1"/>
  <c r="AI388"/>
  <c r="AJ388" s="1"/>
  <c r="AI389"/>
  <c r="AJ389" s="1"/>
  <c r="AI390"/>
  <c r="AJ390" s="1"/>
  <c r="AI391"/>
  <c r="AJ391" s="1"/>
  <c r="AI392"/>
  <c r="AJ392" s="1"/>
  <c r="AI393"/>
  <c r="AJ393" s="1"/>
  <c r="AI394"/>
  <c r="AJ394" s="1"/>
  <c r="AI395"/>
  <c r="AJ395" s="1"/>
  <c r="AI396"/>
  <c r="AJ396" s="1"/>
  <c r="AI397"/>
  <c r="AJ397" s="1"/>
  <c r="AI398"/>
  <c r="AJ398" s="1"/>
  <c r="AI399"/>
  <c r="AJ399" s="1"/>
  <c r="AI400"/>
  <c r="AJ400" s="1"/>
  <c r="AI401"/>
  <c r="AJ401" s="1"/>
  <c r="AI402"/>
  <c r="AJ402" s="1"/>
  <c r="AI403"/>
  <c r="AJ403" s="1"/>
  <c r="AI404"/>
  <c r="AJ404" s="1"/>
  <c r="AI405"/>
  <c r="AJ405" s="1"/>
  <c r="AI406"/>
  <c r="AJ406" s="1"/>
  <c r="AI407"/>
  <c r="AJ407" s="1"/>
  <c r="AI408"/>
  <c r="AJ408" s="1"/>
  <c r="AI409"/>
  <c r="AJ409" s="1"/>
  <c r="AI410"/>
  <c r="AJ410" s="1"/>
  <c r="AI411"/>
  <c r="AJ411" s="1"/>
  <c r="AI412"/>
  <c r="AJ412" s="1"/>
  <c r="AI413"/>
  <c r="AJ413" s="1"/>
  <c r="AI414"/>
  <c r="AJ414" s="1"/>
  <c r="AI415"/>
  <c r="AJ415" s="1"/>
  <c r="AI416"/>
  <c r="AJ416" s="1"/>
  <c r="AI417"/>
  <c r="AJ417" s="1"/>
  <c r="AI418"/>
  <c r="AJ418" s="1"/>
  <c r="AI419"/>
  <c r="AJ419" s="1"/>
  <c r="AI420"/>
  <c r="AJ420" s="1"/>
  <c r="AI421"/>
  <c r="AJ421" s="1"/>
  <c r="AI422"/>
  <c r="AJ422" s="1"/>
  <c r="AI423"/>
  <c r="AJ423" s="1"/>
  <c r="AI424"/>
  <c r="AJ424" s="1"/>
  <c r="AI425"/>
  <c r="AJ425" s="1"/>
  <c r="AI426"/>
  <c r="AJ426" s="1"/>
  <c r="AI427"/>
  <c r="AJ427" s="1"/>
  <c r="AI428"/>
  <c r="AJ428" s="1"/>
  <c r="AI429"/>
  <c r="AJ429" s="1"/>
  <c r="AI430"/>
  <c r="AJ430" s="1"/>
  <c r="AI431"/>
  <c r="AJ431" s="1"/>
  <c r="AI432"/>
  <c r="AJ432" s="1"/>
  <c r="AI433"/>
  <c r="AJ433" s="1"/>
  <c r="AI434"/>
  <c r="AJ434" s="1"/>
  <c r="AI435"/>
  <c r="AJ435" s="1"/>
  <c r="AI436"/>
  <c r="AJ436" s="1"/>
  <c r="AI437"/>
  <c r="AJ437" s="1"/>
  <c r="AI438"/>
  <c r="AJ438" s="1"/>
  <c r="AI439"/>
  <c r="AJ439" s="1"/>
  <c r="AI440"/>
  <c r="AJ440" s="1"/>
  <c r="AI441"/>
  <c r="AJ441" s="1"/>
  <c r="AI442"/>
  <c r="AJ442" s="1"/>
  <c r="AI443"/>
  <c r="AJ443" s="1"/>
  <c r="AI444"/>
  <c r="AJ444" s="1"/>
  <c r="AI445"/>
  <c r="AJ445" s="1"/>
  <c r="AI446"/>
  <c r="AJ446" s="1"/>
  <c r="AI447"/>
  <c r="AJ447" s="1"/>
  <c r="AI448"/>
  <c r="AJ448" s="1"/>
  <c r="AI449"/>
  <c r="AJ449" s="1"/>
  <c r="AI450"/>
  <c r="AJ450" s="1"/>
  <c r="AI451"/>
  <c r="AJ451" s="1"/>
  <c r="AI452"/>
  <c r="AJ452" s="1"/>
  <c r="AI453"/>
  <c r="AJ453" s="1"/>
  <c r="AI454"/>
  <c r="AJ454" s="1"/>
  <c r="AI455"/>
  <c r="AJ455" s="1"/>
  <c r="AI456"/>
  <c r="AJ456" s="1"/>
  <c r="AI457"/>
  <c r="AJ457" s="1"/>
  <c r="AI458"/>
  <c r="AJ458" s="1"/>
  <c r="AI459"/>
  <c r="AJ459" s="1"/>
  <c r="AI460"/>
  <c r="AJ460" s="1"/>
  <c r="AI461"/>
  <c r="AJ461" s="1"/>
  <c r="AI462"/>
  <c r="AJ462" s="1"/>
  <c r="AI463"/>
  <c r="AJ463" s="1"/>
  <c r="AI464"/>
  <c r="AJ464" s="1"/>
  <c r="AI465"/>
  <c r="AJ465" s="1"/>
  <c r="AI466"/>
  <c r="AJ466" s="1"/>
  <c r="AI467"/>
  <c r="AJ467" s="1"/>
  <c r="AI468"/>
  <c r="AJ468" s="1"/>
  <c r="AI469"/>
  <c r="AJ469" s="1"/>
  <c r="AI470"/>
  <c r="AJ470" s="1"/>
  <c r="AI471"/>
  <c r="AJ471" s="1"/>
  <c r="AI472"/>
  <c r="AJ472" s="1"/>
  <c r="AI473"/>
  <c r="AJ473" s="1"/>
  <c r="AI474"/>
  <c r="AJ474" s="1"/>
  <c r="AI475"/>
  <c r="AJ475" s="1"/>
  <c r="AI476"/>
  <c r="AJ476" s="1"/>
  <c r="AI477"/>
  <c r="AJ477" s="1"/>
  <c r="AI478"/>
  <c r="AJ478" s="1"/>
  <c r="AI479"/>
  <c r="AJ479" s="1"/>
  <c r="AI480"/>
  <c r="AJ480" s="1"/>
  <c r="AI481"/>
  <c r="AJ481" s="1"/>
  <c r="AI482"/>
  <c r="AJ482" s="1"/>
  <c r="AI483"/>
  <c r="AJ483" s="1"/>
  <c r="AI484"/>
  <c r="AJ484" s="1"/>
  <c r="AI485"/>
  <c r="AJ485" s="1"/>
  <c r="AI486"/>
  <c r="AJ486" s="1"/>
  <c r="AI487"/>
  <c r="AJ487" s="1"/>
  <c r="AI488"/>
  <c r="AJ488" s="1"/>
  <c r="AI489"/>
  <c r="AJ489" s="1"/>
  <c r="AI490"/>
  <c r="AJ490" s="1"/>
  <c r="AI491"/>
  <c r="AJ491" s="1"/>
  <c r="AI492"/>
  <c r="AJ492" s="1"/>
  <c r="AI493"/>
  <c r="AJ493" s="1"/>
  <c r="AI494"/>
  <c r="AJ494" s="1"/>
  <c r="AI495"/>
  <c r="AJ495" s="1"/>
  <c r="AI496"/>
  <c r="AJ496" s="1"/>
  <c r="AI497"/>
  <c r="AJ497" s="1"/>
  <c r="AI498"/>
  <c r="AJ498" s="1"/>
  <c r="AI499"/>
  <c r="AJ499" s="1"/>
  <c r="AI500"/>
  <c r="AJ500" s="1"/>
  <c r="AI501"/>
  <c r="AJ501" s="1"/>
  <c r="AI502"/>
  <c r="AJ502" s="1"/>
  <c r="AI503"/>
  <c r="AJ503" s="1"/>
  <c r="AI504"/>
  <c r="AJ504" s="1"/>
  <c r="AI505"/>
  <c r="AJ505" s="1"/>
  <c r="AI506"/>
  <c r="AJ506" s="1"/>
  <c r="AI507"/>
  <c r="AJ507" s="1"/>
  <c r="AI508"/>
  <c r="AJ508" s="1"/>
  <c r="AI509"/>
  <c r="AJ509" s="1"/>
  <c r="AI510"/>
  <c r="AJ510" s="1"/>
  <c r="AI511"/>
  <c r="AJ511" s="1"/>
  <c r="AI512"/>
  <c r="AJ512" s="1"/>
  <c r="AI513"/>
  <c r="AJ513" s="1"/>
  <c r="AI514"/>
  <c r="AJ514" s="1"/>
  <c r="AI515"/>
  <c r="AJ515" s="1"/>
  <c r="AI516"/>
  <c r="AJ516" s="1"/>
  <c r="AI517"/>
  <c r="AJ517" s="1"/>
  <c r="AI518"/>
  <c r="AJ518" s="1"/>
  <c r="AI519"/>
  <c r="AJ519" s="1"/>
  <c r="AI520"/>
  <c r="AJ520" s="1"/>
  <c r="AI521"/>
  <c r="AJ521" s="1"/>
  <c r="AI522"/>
  <c r="AJ522" s="1"/>
  <c r="AI523"/>
  <c r="AJ523" s="1"/>
  <c r="AI524"/>
  <c r="AJ524" s="1"/>
  <c r="AI525"/>
  <c r="AJ525" s="1"/>
  <c r="AI526"/>
  <c r="AJ526" s="1"/>
  <c r="AI527"/>
  <c r="AJ527" s="1"/>
  <c r="AI528"/>
  <c r="AJ528" s="1"/>
  <c r="AI529"/>
  <c r="AJ529" s="1"/>
  <c r="AI530"/>
  <c r="AJ530" s="1"/>
  <c r="AI531"/>
  <c r="AJ531" s="1"/>
  <c r="AI532"/>
  <c r="AJ532" s="1"/>
  <c r="AI533"/>
  <c r="AJ533" s="1"/>
  <c r="AI534"/>
  <c r="AJ534" s="1"/>
  <c r="AI535"/>
  <c r="AJ535" s="1"/>
  <c r="AI536"/>
  <c r="AJ536" s="1"/>
  <c r="AI537"/>
  <c r="AJ537" s="1"/>
  <c r="AI538"/>
  <c r="AJ538" s="1"/>
  <c r="AI539"/>
  <c r="AJ539" s="1"/>
  <c r="AI540"/>
  <c r="AJ540" s="1"/>
  <c r="AI541"/>
  <c r="AJ541" s="1"/>
  <c r="AI542"/>
  <c r="AJ542" s="1"/>
  <c r="AI543"/>
  <c r="AJ543" s="1"/>
  <c r="AI544"/>
  <c r="AJ544" s="1"/>
  <c r="AI545"/>
  <c r="AJ545" s="1"/>
  <c r="AI546"/>
  <c r="AJ546" s="1"/>
  <c r="AI547"/>
  <c r="AJ547" s="1"/>
  <c r="AI548"/>
  <c r="AJ548" s="1"/>
  <c r="AI549"/>
  <c r="AJ549" s="1"/>
  <c r="AI550"/>
  <c r="AJ550" s="1"/>
  <c r="AI551"/>
  <c r="AJ551" s="1"/>
  <c r="AI552"/>
  <c r="AJ552" s="1"/>
  <c r="AI553"/>
  <c r="AJ553" s="1"/>
  <c r="AI554"/>
  <c r="AJ554" s="1"/>
  <c r="AI555"/>
  <c r="AJ555" s="1"/>
  <c r="AI556"/>
  <c r="AJ556" s="1"/>
  <c r="AI557"/>
  <c r="AJ557" s="1"/>
  <c r="AI558"/>
  <c r="AJ558" s="1"/>
  <c r="AI559"/>
  <c r="AJ559" s="1"/>
  <c r="AI560"/>
  <c r="AJ560" s="1"/>
  <c r="AI561"/>
  <c r="AJ561" s="1"/>
  <c r="AI562"/>
  <c r="AJ562" s="1"/>
  <c r="AI563"/>
  <c r="AJ563" s="1"/>
  <c r="AI564"/>
  <c r="AJ564" s="1"/>
  <c r="AI565"/>
  <c r="AJ565" s="1"/>
  <c r="AI566"/>
  <c r="AJ566" s="1"/>
  <c r="AI567"/>
  <c r="AJ567" s="1"/>
  <c r="AI568"/>
  <c r="AJ568" s="1"/>
  <c r="AI569"/>
  <c r="AJ569" s="1"/>
  <c r="AI570"/>
  <c r="AJ570" s="1"/>
  <c r="AI571"/>
  <c r="AJ571" s="1"/>
  <c r="AI572"/>
  <c r="AJ572" s="1"/>
  <c r="AI573"/>
  <c r="AJ573" s="1"/>
  <c r="AI574"/>
  <c r="AJ574" s="1"/>
  <c r="AI575"/>
  <c r="AJ575" s="1"/>
  <c r="AI576"/>
  <c r="AJ576" s="1"/>
  <c r="AI577"/>
  <c r="AJ577" s="1"/>
  <c r="AI578"/>
  <c r="AJ578" s="1"/>
  <c r="AI579"/>
  <c r="AJ579" s="1"/>
  <c r="AI580"/>
  <c r="AJ580" s="1"/>
  <c r="AI581"/>
  <c r="AJ581" s="1"/>
  <c r="AI582"/>
  <c r="AJ582" s="1"/>
  <c r="AI583"/>
  <c r="AJ583" s="1"/>
  <c r="AI584"/>
  <c r="AJ584" s="1"/>
  <c r="AI585"/>
  <c r="AJ585" s="1"/>
  <c r="AI586"/>
  <c r="AJ586" s="1"/>
  <c r="AI587"/>
  <c r="AJ587" s="1"/>
  <c r="AI588"/>
  <c r="AJ588" s="1"/>
  <c r="AI589"/>
  <c r="AJ589" s="1"/>
  <c r="AI590"/>
  <c r="AJ590" s="1"/>
  <c r="AI591"/>
  <c r="AJ591" s="1"/>
  <c r="AI592"/>
  <c r="AJ592" s="1"/>
  <c r="AI593"/>
  <c r="AJ593" s="1"/>
  <c r="AI594"/>
  <c r="AJ594" s="1"/>
  <c r="AI595"/>
  <c r="AJ595" s="1"/>
  <c r="AI596"/>
  <c r="AJ596" s="1"/>
  <c r="AI597"/>
  <c r="AJ597" s="1"/>
  <c r="AI598"/>
  <c r="AJ598" s="1"/>
  <c r="AI599"/>
  <c r="AJ599" s="1"/>
  <c r="AI600"/>
  <c r="AJ600" s="1"/>
  <c r="AI601"/>
  <c r="AJ601" s="1"/>
  <c r="AI602"/>
  <c r="AJ602" s="1"/>
  <c r="AI603"/>
  <c r="AJ603" s="1"/>
  <c r="AI604"/>
  <c r="AJ604" s="1"/>
  <c r="AI605"/>
  <c r="AJ605" s="1"/>
  <c r="AI606"/>
  <c r="AJ606" s="1"/>
  <c r="AI607"/>
  <c r="AJ607" s="1"/>
  <c r="AI608"/>
  <c r="AJ608" s="1"/>
  <c r="AI609"/>
  <c r="AJ609" s="1"/>
  <c r="AI610"/>
  <c r="AJ610" s="1"/>
  <c r="AI611"/>
  <c r="AJ611" s="1"/>
  <c r="AI612"/>
  <c r="AJ612" s="1"/>
  <c r="AI613"/>
  <c r="AJ613" s="1"/>
  <c r="AI614"/>
  <c r="AJ614" s="1"/>
  <c r="AI615"/>
  <c r="AJ615" s="1"/>
  <c r="AI616"/>
  <c r="AJ616" s="1"/>
  <c r="AI617"/>
  <c r="AJ617" s="1"/>
  <c r="AI618"/>
  <c r="AJ618" s="1"/>
  <c r="AI619"/>
  <c r="AJ619" s="1"/>
  <c r="AI620"/>
  <c r="AJ620" s="1"/>
  <c r="AI621"/>
  <c r="AJ621" s="1"/>
  <c r="AI622"/>
  <c r="AJ622" s="1"/>
  <c r="AI623"/>
  <c r="AJ623" s="1"/>
  <c r="AI624"/>
  <c r="AJ624" s="1"/>
  <c r="AI625"/>
  <c r="AJ625" s="1"/>
  <c r="AI626"/>
  <c r="AJ626" s="1"/>
  <c r="AI627"/>
  <c r="AJ627" s="1"/>
  <c r="AI628"/>
  <c r="AJ628" s="1"/>
  <c r="AI629"/>
  <c r="AJ629" s="1"/>
  <c r="AI630"/>
  <c r="AJ630" s="1"/>
  <c r="AI631"/>
  <c r="AJ631" s="1"/>
  <c r="AI632"/>
  <c r="AJ632" s="1"/>
  <c r="AI633"/>
  <c r="AJ633" s="1"/>
  <c r="AI634"/>
  <c r="AJ634" s="1"/>
  <c r="AI635"/>
  <c r="AJ635" s="1"/>
  <c r="AI636"/>
  <c r="AJ636" s="1"/>
  <c r="AI637"/>
  <c r="AJ637" s="1"/>
  <c r="AI638"/>
  <c r="AJ638" s="1"/>
  <c r="AI639"/>
  <c r="AJ639" s="1"/>
  <c r="AI640"/>
  <c r="AJ640" s="1"/>
  <c r="AI641"/>
  <c r="AJ641" s="1"/>
  <c r="AI642"/>
  <c r="AJ642" s="1"/>
  <c r="AI643"/>
  <c r="AJ643" s="1"/>
  <c r="AI644"/>
  <c r="AJ644" s="1"/>
  <c r="AI645"/>
  <c r="AJ645" s="1"/>
  <c r="AI646"/>
  <c r="AJ646" s="1"/>
  <c r="AI647"/>
  <c r="AJ647" s="1"/>
  <c r="AI648"/>
  <c r="AJ648" s="1"/>
  <c r="AI649"/>
  <c r="AJ649" s="1"/>
  <c r="AI650"/>
  <c r="AJ650" s="1"/>
  <c r="AI651"/>
  <c r="AJ651" s="1"/>
  <c r="AI652"/>
  <c r="AJ652" s="1"/>
  <c r="AI653"/>
  <c r="AJ653" s="1"/>
  <c r="AI654"/>
  <c r="AJ654" s="1"/>
  <c r="AI655"/>
  <c r="AJ655" s="1"/>
  <c r="AI656"/>
  <c r="AJ656" s="1"/>
  <c r="AI657"/>
  <c r="AJ657" s="1"/>
  <c r="AI658"/>
  <c r="AJ658" s="1"/>
  <c r="AI659"/>
  <c r="AJ659"/>
  <c r="AI660"/>
  <c r="AJ660"/>
  <c r="AI661"/>
  <c r="AJ661"/>
  <c r="AI662"/>
  <c r="AJ662"/>
  <c r="AI663"/>
  <c r="AJ663"/>
  <c r="AI664"/>
  <c r="AJ664"/>
  <c r="AI665"/>
  <c r="AJ665"/>
  <c r="AI666"/>
  <c r="AJ666"/>
  <c r="AI667"/>
  <c r="AJ667"/>
  <c r="AI668"/>
  <c r="AJ668"/>
  <c r="AI669"/>
  <c r="AJ669"/>
  <c r="AI670"/>
  <c r="AJ670"/>
  <c r="AI671"/>
  <c r="AJ671"/>
  <c r="AI672"/>
  <c r="AJ672"/>
  <c r="AI673"/>
  <c r="AJ673"/>
  <c r="AI674"/>
  <c r="AJ674"/>
  <c r="AI675"/>
  <c r="AJ675"/>
  <c r="AI676"/>
  <c r="AJ676"/>
  <c r="AI677"/>
  <c r="AJ677"/>
  <c r="AI678"/>
  <c r="AJ678"/>
  <c r="AI679"/>
  <c r="AJ679"/>
  <c r="AI680"/>
  <c r="AJ680"/>
  <c r="AI681"/>
  <c r="AJ681"/>
  <c r="AI682"/>
  <c r="AJ682"/>
  <c r="AI683"/>
  <c r="AJ683"/>
  <c r="AI684"/>
  <c r="AJ684"/>
  <c r="AI685"/>
  <c r="AJ685"/>
  <c r="AI686"/>
  <c r="AJ686"/>
  <c r="AI687"/>
  <c r="AJ687"/>
  <c r="AI688"/>
  <c r="AJ688"/>
  <c r="AI689"/>
  <c r="AJ689"/>
  <c r="AI690"/>
  <c r="AJ690"/>
  <c r="AI691"/>
  <c r="AJ691"/>
  <c r="AI692"/>
  <c r="AJ692"/>
  <c r="AI693"/>
  <c r="AJ693"/>
  <c r="AI694"/>
  <c r="AJ694"/>
  <c r="AI695"/>
  <c r="AJ695"/>
  <c r="AI696"/>
  <c r="AJ696"/>
  <c r="AI697"/>
  <c r="AJ697"/>
  <c r="AI698"/>
  <c r="AJ698"/>
  <c r="AI699"/>
  <c r="AJ699"/>
  <c r="AI700"/>
  <c r="AJ700"/>
  <c r="AI701"/>
  <c r="AJ701"/>
  <c r="AI702"/>
  <c r="AJ702"/>
  <c r="AI703"/>
  <c r="AJ703"/>
  <c r="AI704"/>
  <c r="AJ704"/>
  <c r="AI705"/>
  <c r="AJ705"/>
  <c r="AI706"/>
  <c r="AJ706"/>
  <c r="AI707"/>
  <c r="AJ707"/>
  <c r="AI708"/>
  <c r="AJ708"/>
  <c r="AI709"/>
  <c r="AJ709"/>
  <c r="AI710"/>
  <c r="AJ710"/>
  <c r="AI711"/>
  <c r="AJ711"/>
  <c r="AI712"/>
  <c r="AJ712"/>
  <c r="AI713"/>
  <c r="AJ713"/>
  <c r="AI714"/>
  <c r="AJ714"/>
  <c r="AI715"/>
  <c r="AJ715"/>
  <c r="AI716"/>
  <c r="AJ716"/>
  <c r="AI717"/>
  <c r="AJ717"/>
  <c r="AI718"/>
  <c r="AJ718"/>
  <c r="AI719"/>
  <c r="AJ719"/>
  <c r="AI720"/>
  <c r="AJ720"/>
  <c r="AI721"/>
  <c r="AJ721"/>
  <c r="AI722"/>
  <c r="AJ722"/>
  <c r="AI723"/>
  <c r="AJ723"/>
  <c r="AI724"/>
  <c r="AJ724"/>
  <c r="AI725"/>
  <c r="AJ725"/>
  <c r="AI726"/>
  <c r="AJ726"/>
  <c r="AI727"/>
  <c r="AJ727"/>
  <c r="AI728"/>
  <c r="AJ728"/>
  <c r="AI729"/>
  <c r="AJ729"/>
  <c r="AI730"/>
  <c r="AJ730"/>
  <c r="AI731"/>
  <c r="AJ731"/>
  <c r="AI732"/>
  <c r="AJ732"/>
  <c r="AI733"/>
  <c r="AJ733"/>
  <c r="AI734"/>
  <c r="AJ734"/>
  <c r="AI735"/>
  <c r="AJ735"/>
  <c r="AI736"/>
  <c r="AJ736"/>
  <c r="AI737"/>
  <c r="AJ737"/>
  <c r="AI738"/>
  <c r="AJ738"/>
  <c r="AI739"/>
  <c r="AJ739"/>
  <c r="AI740"/>
  <c r="AJ740"/>
  <c r="AI741"/>
  <c r="AJ741"/>
  <c r="AI742"/>
  <c r="AJ742"/>
  <c r="AI743"/>
  <c r="AJ743"/>
  <c r="AI744"/>
  <c r="AJ744"/>
  <c r="AI745"/>
  <c r="AJ745"/>
  <c r="AI746"/>
  <c r="AJ746"/>
  <c r="AI747"/>
  <c r="AJ747"/>
  <c r="AI748"/>
  <c r="AJ748"/>
  <c r="AI749"/>
  <c r="AJ749"/>
  <c r="AI750"/>
  <c r="AJ750"/>
  <c r="AI751"/>
  <c r="AJ751"/>
  <c r="AI752"/>
  <c r="AJ752"/>
  <c r="AI753"/>
  <c r="AJ753"/>
  <c r="AI754"/>
  <c r="AJ754"/>
  <c r="AI755"/>
  <c r="AJ755"/>
  <c r="AI756"/>
  <c r="AJ756"/>
  <c r="AI757"/>
  <c r="AJ757"/>
  <c r="AI758"/>
  <c r="AJ758"/>
  <c r="AI759"/>
  <c r="AJ759"/>
  <c r="AI760"/>
  <c r="AJ760"/>
  <c r="AI761"/>
  <c r="AJ761"/>
  <c r="AI762"/>
  <c r="AJ762"/>
  <c r="AI763"/>
  <c r="AJ763"/>
  <c r="AI764"/>
  <c r="AJ764"/>
  <c r="AI765"/>
  <c r="AJ765"/>
  <c r="AI766"/>
  <c r="AJ766"/>
  <c r="AI767"/>
  <c r="AJ767"/>
  <c r="AI768"/>
  <c r="AJ768"/>
  <c r="AI769"/>
  <c r="AJ769"/>
  <c r="AI770"/>
  <c r="AJ770"/>
  <c r="AI771"/>
  <c r="AJ771"/>
  <c r="AI772"/>
  <c r="AJ772"/>
  <c r="AI773"/>
  <c r="AJ773"/>
  <c r="AI774"/>
  <c r="AJ774"/>
  <c r="AI775"/>
  <c r="AJ775"/>
  <c r="AI776"/>
  <c r="AJ776"/>
  <c r="AI777"/>
  <c r="AJ777"/>
  <c r="AI778"/>
  <c r="AJ778"/>
  <c r="AI779"/>
  <c r="AJ779"/>
  <c r="AI780"/>
  <c r="AJ780"/>
  <c r="AI781"/>
  <c r="AJ781"/>
  <c r="AI782"/>
  <c r="AJ782"/>
  <c r="AI783"/>
  <c r="AJ783"/>
  <c r="AI784"/>
  <c r="AJ784"/>
  <c r="AI785"/>
  <c r="AJ785"/>
  <c r="AI786"/>
  <c r="AJ786"/>
  <c r="AI787"/>
  <c r="AJ787"/>
  <c r="AI788"/>
  <c r="AJ788"/>
  <c r="AI789"/>
  <c r="AJ789"/>
  <c r="AI790"/>
  <c r="AJ790"/>
  <c r="AI791"/>
  <c r="AJ791"/>
  <c r="AI792"/>
  <c r="AJ792"/>
  <c r="AI793"/>
  <c r="AJ793"/>
  <c r="AI794"/>
  <c r="AJ794"/>
  <c r="AI795"/>
  <c r="AJ795"/>
  <c r="AI796"/>
  <c r="AJ796"/>
  <c r="AI797"/>
  <c r="AJ797"/>
  <c r="AI798"/>
  <c r="AJ798"/>
  <c r="AI799"/>
  <c r="AJ799"/>
  <c r="AI800"/>
  <c r="AJ800"/>
  <c r="AI801"/>
  <c r="AJ801"/>
  <c r="AI802"/>
  <c r="AJ802"/>
  <c r="AI803"/>
  <c r="AJ803"/>
  <c r="AI804"/>
  <c r="AJ804"/>
  <c r="AI805"/>
  <c r="AJ805"/>
  <c r="AI806"/>
  <c r="AJ806"/>
  <c r="AI807"/>
  <c r="AJ807"/>
  <c r="AI808"/>
  <c r="AJ808"/>
  <c r="AI809"/>
  <c r="AJ809"/>
  <c r="AI810"/>
  <c r="AJ810"/>
  <c r="AI811"/>
  <c r="AJ811"/>
  <c r="AI812"/>
  <c r="AJ812"/>
  <c r="AI813"/>
  <c r="AJ813"/>
  <c r="AI814"/>
  <c r="AJ814"/>
  <c r="AI815"/>
  <c r="AJ815"/>
  <c r="AI816"/>
  <c r="AJ816"/>
  <c r="AI817"/>
  <c r="AJ817"/>
  <c r="AI818"/>
  <c r="AJ818"/>
  <c r="AI819"/>
  <c r="AJ819"/>
  <c r="AI820"/>
  <c r="AJ820"/>
  <c r="AI821"/>
  <c r="AJ821"/>
  <c r="AI822"/>
  <c r="AJ822"/>
  <c r="AI823"/>
  <c r="AJ823"/>
  <c r="AI824"/>
  <c r="AJ824"/>
  <c r="AI825"/>
  <c r="AJ825"/>
  <c r="AI826"/>
  <c r="AJ826"/>
  <c r="AI827"/>
  <c r="AJ827"/>
  <c r="AI828"/>
  <c r="AJ828"/>
  <c r="AI829"/>
  <c r="AJ829"/>
  <c r="AI830"/>
  <c r="AJ830"/>
  <c r="AI831"/>
  <c r="AJ831"/>
  <c r="AI832"/>
  <c r="AJ832"/>
  <c r="AI833"/>
  <c r="AJ833"/>
  <c r="AI834"/>
  <c r="AJ834"/>
  <c r="AI835"/>
  <c r="AJ835"/>
  <c r="AI836"/>
  <c r="AJ836"/>
  <c r="AI837"/>
  <c r="AJ837"/>
  <c r="AI838"/>
  <c r="AJ838"/>
  <c r="AI839"/>
  <c r="AJ839"/>
  <c r="AI840"/>
  <c r="AJ840"/>
  <c r="AI841"/>
  <c r="AJ841"/>
  <c r="AI842"/>
  <c r="AJ842"/>
  <c r="AI843"/>
  <c r="AJ843"/>
  <c r="AI844"/>
  <c r="AJ844"/>
  <c r="AI845"/>
  <c r="AJ845"/>
  <c r="AI846"/>
  <c r="AJ846"/>
  <c r="AI847"/>
  <c r="AJ847"/>
  <c r="AI848"/>
  <c r="AJ848"/>
  <c r="AI849"/>
  <c r="AJ849"/>
  <c r="AI850"/>
  <c r="AJ850"/>
  <c r="AI851"/>
  <c r="AJ851"/>
  <c r="AI852"/>
  <c r="AJ852"/>
  <c r="AI853"/>
  <c r="AJ853"/>
  <c r="AI854"/>
  <c r="AJ854"/>
  <c r="AI855"/>
  <c r="AJ855"/>
  <c r="AI856"/>
  <c r="AJ856"/>
  <c r="AI857"/>
  <c r="AJ857"/>
  <c r="AI858"/>
  <c r="AJ858"/>
  <c r="AI859"/>
  <c r="AJ859"/>
  <c r="AI860"/>
  <c r="AJ860"/>
  <c r="AI861"/>
  <c r="AJ861"/>
  <c r="AI862"/>
  <c r="AJ862"/>
  <c r="AI863"/>
  <c r="AJ863"/>
  <c r="AI864"/>
  <c r="AJ864"/>
  <c r="AI865"/>
  <c r="AJ865"/>
  <c r="AI866"/>
  <c r="AJ866"/>
  <c r="AI867"/>
  <c r="AJ867"/>
  <c r="AI868"/>
  <c r="AJ868"/>
  <c r="AI869"/>
  <c r="AJ869"/>
  <c r="AI870"/>
  <c r="AJ870"/>
  <c r="AI871"/>
  <c r="AJ871"/>
  <c r="AI872"/>
  <c r="AJ872"/>
  <c r="AI873"/>
  <c r="AJ873"/>
  <c r="AI874"/>
  <c r="AJ874"/>
  <c r="AI875"/>
  <c r="AJ875"/>
  <c r="AI876"/>
  <c r="AJ876"/>
  <c r="AI877"/>
  <c r="AJ877"/>
  <c r="AI878"/>
  <c r="AJ878"/>
  <c r="AI879"/>
  <c r="AJ879"/>
  <c r="AI880"/>
  <c r="AJ880"/>
  <c r="AI881"/>
  <c r="AJ881"/>
  <c r="AI882"/>
  <c r="AJ882"/>
  <c r="AI883"/>
  <c r="AJ883"/>
  <c r="AI884"/>
  <c r="AJ884"/>
  <c r="AI885"/>
  <c r="AJ885"/>
  <c r="AI886"/>
  <c r="AJ886"/>
  <c r="AI887"/>
  <c r="AJ887"/>
  <c r="AI888"/>
  <c r="AJ888"/>
  <c r="AI889"/>
  <c r="AJ889"/>
  <c r="AI890"/>
  <c r="AJ890"/>
  <c r="AI891"/>
  <c r="AJ891"/>
  <c r="AI892"/>
  <c r="AJ892"/>
  <c r="AI893"/>
  <c r="AJ893"/>
  <c r="AI894"/>
  <c r="AJ894"/>
  <c r="AI895"/>
  <c r="AJ895"/>
  <c r="AI896"/>
  <c r="AJ896"/>
  <c r="AI897"/>
  <c r="AJ897"/>
  <c r="AI898"/>
  <c r="AJ898"/>
  <c r="AI899"/>
  <c r="AJ899"/>
  <c r="AI900"/>
  <c r="AJ900"/>
  <c r="AI901"/>
  <c r="AJ901"/>
  <c r="AI902"/>
  <c r="AJ902"/>
  <c r="AI903"/>
  <c r="AJ903"/>
  <c r="AI904"/>
  <c r="AJ904"/>
  <c r="AI905"/>
  <c r="AJ905"/>
  <c r="AI906"/>
  <c r="AJ906"/>
  <c r="AI907"/>
  <c r="AJ907"/>
  <c r="AI908"/>
  <c r="AJ908"/>
  <c r="AI909"/>
  <c r="AJ909"/>
  <c r="AI910"/>
  <c r="AJ910"/>
  <c r="AI911"/>
  <c r="AJ911"/>
  <c r="AI912"/>
  <c r="AJ912"/>
  <c r="AI913"/>
  <c r="AJ913"/>
  <c r="AI914"/>
  <c r="AJ914"/>
  <c r="AI915"/>
  <c r="AJ915"/>
  <c r="AI916"/>
  <c r="AJ916"/>
  <c r="AI917"/>
  <c r="AJ917"/>
  <c r="AI918"/>
  <c r="AJ918"/>
  <c r="AI919"/>
  <c r="AJ919"/>
  <c r="AI920"/>
  <c r="AJ920"/>
  <c r="AI921"/>
  <c r="AJ921"/>
  <c r="AI922"/>
  <c r="AJ922"/>
  <c r="AI923"/>
  <c r="AJ923"/>
  <c r="AI924"/>
  <c r="AJ924"/>
  <c r="AI925"/>
  <c r="AJ925"/>
  <c r="AI926"/>
  <c r="AJ926"/>
  <c r="AI927"/>
  <c r="AJ927"/>
  <c r="AI928"/>
  <c r="AJ928"/>
  <c r="AI929"/>
  <c r="AJ929"/>
  <c r="AI930"/>
  <c r="AJ930"/>
  <c r="AI931"/>
  <c r="AJ931"/>
  <c r="AI932"/>
  <c r="AJ932"/>
  <c r="AI933"/>
  <c r="AJ933"/>
  <c r="AI934"/>
  <c r="AJ934"/>
  <c r="AI935"/>
  <c r="AJ935"/>
  <c r="AI936"/>
  <c r="AJ936"/>
  <c r="AI937"/>
  <c r="AJ937"/>
  <c r="AI938"/>
  <c r="AJ938"/>
  <c r="AI939"/>
  <c r="AJ939"/>
  <c r="AI940"/>
  <c r="AJ940"/>
  <c r="AI941"/>
  <c r="AJ941"/>
  <c r="AI942"/>
  <c r="AJ942"/>
  <c r="AI943"/>
  <c r="AJ943"/>
  <c r="AI944"/>
  <c r="AJ944"/>
  <c r="AI945"/>
  <c r="AJ945"/>
  <c r="AI946"/>
  <c r="AJ946"/>
  <c r="AI947"/>
  <c r="AJ947"/>
  <c r="AI948"/>
  <c r="AJ948"/>
  <c r="AI949"/>
  <c r="AJ949"/>
  <c r="AI950"/>
  <c r="AJ950"/>
  <c r="AI951"/>
  <c r="AJ951"/>
  <c r="AI952"/>
  <c r="AJ952"/>
  <c r="AI953"/>
  <c r="AJ953"/>
  <c r="AI954"/>
  <c r="AJ954"/>
  <c r="AI955"/>
  <c r="AJ955"/>
  <c r="AI956"/>
  <c r="AJ956"/>
  <c r="AI957"/>
  <c r="AJ957"/>
  <c r="AI958"/>
  <c r="AJ958"/>
  <c r="AI959"/>
  <c r="AJ959"/>
  <c r="AI960"/>
  <c r="AJ960"/>
  <c r="AI961"/>
  <c r="AJ961"/>
  <c r="AI962"/>
  <c r="AJ962"/>
  <c r="AI963"/>
  <c r="AJ963"/>
  <c r="AI964"/>
  <c r="AJ964"/>
  <c r="AI965"/>
  <c r="AJ965"/>
  <c r="AI966"/>
  <c r="AJ966"/>
  <c r="AI967"/>
  <c r="AJ967"/>
  <c r="AI968"/>
  <c r="AJ968"/>
  <c r="AI969"/>
  <c r="AJ969"/>
  <c r="AI970"/>
  <c r="AJ970"/>
  <c r="AI971"/>
  <c r="AJ971"/>
  <c r="AI972"/>
  <c r="AJ972"/>
  <c r="AI973"/>
  <c r="AJ973"/>
  <c r="AI974"/>
  <c r="AJ974"/>
  <c r="AI975"/>
  <c r="AJ975"/>
  <c r="AI976"/>
  <c r="AJ976"/>
  <c r="AI977"/>
  <c r="AJ977"/>
  <c r="AI978"/>
  <c r="AJ978"/>
  <c r="AI979"/>
  <c r="AJ979"/>
  <c r="AI980"/>
  <c r="AJ980"/>
  <c r="AI981"/>
  <c r="AJ981"/>
  <c r="AI982"/>
  <c r="AJ982"/>
  <c r="AI983"/>
  <c r="AJ983"/>
  <c r="AI984"/>
  <c r="AJ984"/>
  <c r="AI985"/>
  <c r="AJ985"/>
  <c r="AI986"/>
  <c r="AJ986"/>
  <c r="AI987"/>
  <c r="AJ987"/>
  <c r="AI988"/>
  <c r="AJ988"/>
  <c r="AI989"/>
  <c r="AJ989"/>
  <c r="AI990"/>
  <c r="AJ990"/>
  <c r="AI991"/>
  <c r="AJ991"/>
  <c r="AI992"/>
  <c r="AJ992"/>
  <c r="AI993"/>
  <c r="AJ993"/>
  <c r="AI994"/>
  <c r="AJ994"/>
  <c r="AI995"/>
  <c r="AJ995"/>
  <c r="AI996"/>
  <c r="AJ996"/>
  <c r="AI997"/>
  <c r="AJ997"/>
  <c r="AI998"/>
  <c r="AJ998"/>
  <c r="AI999"/>
  <c r="AJ999"/>
  <c r="AI1000"/>
  <c r="AJ1000"/>
  <c r="AI1001"/>
  <c r="AJ1001"/>
  <c r="AI1002"/>
  <c r="AJ1002"/>
  <c r="AI1003"/>
  <c r="AJ1003"/>
  <c r="AI1004"/>
  <c r="AJ1004"/>
  <c r="AI1005"/>
  <c r="AJ1005"/>
  <c r="AI1006"/>
  <c r="AJ1006"/>
  <c r="AI1007"/>
  <c r="AJ1007"/>
  <c r="AI1008"/>
  <c r="AJ1008"/>
  <c r="AI1009"/>
  <c r="AJ1009"/>
  <c r="AI1010"/>
  <c r="AJ1010"/>
  <c r="AI1011"/>
  <c r="AJ1011"/>
  <c r="AI1012"/>
  <c r="AJ1012"/>
  <c r="AI1013"/>
  <c r="AJ1013"/>
  <c r="AI1014"/>
  <c r="AJ1014"/>
  <c r="AI1015"/>
  <c r="AJ1015"/>
  <c r="AI1016"/>
  <c r="AJ1016"/>
  <c r="AI1017"/>
  <c r="AJ1017"/>
  <c r="AI1018"/>
  <c r="AJ1018"/>
  <c r="AI1019"/>
  <c r="AJ1019"/>
  <c r="AI1020"/>
  <c r="AJ1020"/>
  <c r="AI1021"/>
  <c r="AJ1021"/>
  <c r="AI1022"/>
  <c r="AJ1022"/>
  <c r="AI1023"/>
  <c r="AJ1023"/>
  <c r="AI1024"/>
  <c r="AJ1024"/>
  <c r="AI1025"/>
  <c r="AJ1025"/>
  <c r="AI1026"/>
  <c r="AJ1026"/>
  <c r="AI1027"/>
  <c r="AJ1027"/>
  <c r="AI1028"/>
  <c r="AJ1028"/>
  <c r="AI1029"/>
  <c r="AJ1029"/>
  <c r="AI1030"/>
  <c r="AJ1030"/>
  <c r="AI1031"/>
  <c r="AJ1031"/>
  <c r="AI1032"/>
  <c r="AJ1032"/>
  <c r="AI1033"/>
  <c r="AJ1033"/>
  <c r="AI1034"/>
  <c r="AJ1034"/>
  <c r="AI1035"/>
  <c r="AJ1035"/>
  <c r="AI1036"/>
  <c r="AJ1036"/>
  <c r="AI1037"/>
  <c r="AJ1037"/>
  <c r="AI1038"/>
  <c r="AJ1038"/>
  <c r="AI1039"/>
  <c r="AJ1039"/>
  <c r="AI1040"/>
  <c r="AJ1040"/>
  <c r="AI1041"/>
  <c r="AJ1041"/>
  <c r="AI1042"/>
  <c r="AJ1042"/>
  <c r="AI1043"/>
  <c r="AJ1043"/>
  <c r="AI1044"/>
  <c r="AJ1044"/>
  <c r="AI1045"/>
  <c r="AJ1045"/>
  <c r="AI1046"/>
  <c r="AJ1046"/>
  <c r="AI1047"/>
  <c r="AJ1047"/>
  <c r="AI1048"/>
  <c r="AJ1048"/>
  <c r="AI1049"/>
  <c r="AJ1049"/>
  <c r="AI1050"/>
  <c r="AJ1050"/>
  <c r="AI1051"/>
  <c r="AJ1051"/>
  <c r="AI1052"/>
  <c r="AJ1052"/>
  <c r="AI1053"/>
  <c r="AJ1053"/>
  <c r="AI1054"/>
  <c r="AJ1054"/>
  <c r="AI1055"/>
  <c r="AJ1055"/>
  <c r="AI1056"/>
  <c r="AJ1056"/>
  <c r="AI1057"/>
  <c r="AJ1057"/>
  <c r="AI1058"/>
  <c r="AJ1058"/>
  <c r="AI1059"/>
  <c r="AJ1059"/>
  <c r="AI1060"/>
  <c r="AJ1060"/>
  <c r="AI1061"/>
  <c r="AJ1061"/>
  <c r="AI1062"/>
  <c r="AJ1062"/>
  <c r="AI1063"/>
  <c r="AJ1063"/>
  <c r="AI1064"/>
  <c r="AJ1064"/>
  <c r="AI1065"/>
  <c r="AJ1065"/>
  <c r="AI1066"/>
  <c r="AJ1066"/>
  <c r="AI1067"/>
  <c r="AJ1067"/>
  <c r="AI1068"/>
  <c r="AJ1068"/>
  <c r="AI1069"/>
  <c r="AJ1069"/>
  <c r="AI1070"/>
  <c r="AJ1070"/>
  <c r="AI1071"/>
  <c r="AJ1071"/>
  <c r="AI1072"/>
  <c r="AJ1072"/>
  <c r="AI1073"/>
  <c r="AJ1073"/>
  <c r="AI1074"/>
  <c r="AJ1074"/>
  <c r="AI1075"/>
  <c r="AJ1075"/>
  <c r="AI1076"/>
  <c r="AJ1076"/>
  <c r="AI1077"/>
  <c r="AJ1077"/>
  <c r="AI1078"/>
  <c r="AJ1078"/>
  <c r="AI1079"/>
  <c r="AJ1079"/>
  <c r="AI1080"/>
  <c r="AJ1080"/>
  <c r="AI1081"/>
  <c r="AJ1081"/>
  <c r="AI1082"/>
  <c r="AJ1082"/>
  <c r="AI1083"/>
  <c r="AJ1083"/>
  <c r="AI1084"/>
  <c r="AJ1084"/>
  <c r="AI1085"/>
  <c r="AJ1085"/>
  <c r="AI1086"/>
  <c r="AJ1086"/>
  <c r="AI1087"/>
  <c r="AJ1087"/>
  <c r="AI1088"/>
  <c r="AJ1088"/>
  <c r="AI1089"/>
  <c r="AJ1089"/>
  <c r="AI1090"/>
  <c r="AJ1090"/>
  <c r="AI1091"/>
  <c r="AJ1091"/>
  <c r="AI1092"/>
  <c r="AJ1092"/>
  <c r="AI1093"/>
  <c r="AJ1093"/>
  <c r="AI1094"/>
  <c r="AJ1094"/>
  <c r="AI1095"/>
  <c r="AJ1095"/>
  <c r="AI1096"/>
  <c r="AJ1096"/>
  <c r="AI1097"/>
  <c r="AJ1097"/>
  <c r="AI1098"/>
  <c r="AJ1098"/>
  <c r="AI1099"/>
  <c r="AJ1099"/>
  <c r="AI1100"/>
  <c r="AJ1100"/>
  <c r="AI1101"/>
  <c r="AJ1101"/>
  <c r="AI1102"/>
  <c r="AJ1102"/>
  <c r="AI1103"/>
  <c r="AJ1103"/>
  <c r="AI1104"/>
  <c r="AJ1104"/>
  <c r="AI1105"/>
  <c r="AJ1105"/>
  <c r="AI1106"/>
  <c r="AJ1106"/>
  <c r="AI1107"/>
  <c r="AJ1107"/>
  <c r="AI1108"/>
  <c r="AJ1108"/>
  <c r="AI1109"/>
  <c r="AJ1109"/>
  <c r="AI1110"/>
  <c r="AJ1110"/>
  <c r="AI1111"/>
  <c r="AJ1111"/>
  <c r="AI1112"/>
  <c r="AJ1112"/>
  <c r="AI1113"/>
  <c r="AJ1113"/>
  <c r="AI1114"/>
  <c r="AJ1114"/>
  <c r="AI1115"/>
  <c r="AJ1115"/>
  <c r="AI1116"/>
  <c r="AJ1116"/>
  <c r="AI1117"/>
  <c r="AJ1117"/>
  <c r="AI1118"/>
  <c r="AJ1118"/>
  <c r="AI1119"/>
  <c r="AJ1119"/>
  <c r="AI1120"/>
  <c r="AJ1120"/>
  <c r="AI1121"/>
  <c r="AJ1121"/>
  <c r="AI1122"/>
  <c r="AJ1122"/>
  <c r="AI1123"/>
  <c r="AJ1123"/>
  <c r="AI1124"/>
  <c r="AJ1124"/>
  <c r="AI1125"/>
  <c r="AJ1125"/>
  <c r="AI1126"/>
  <c r="AJ1126"/>
  <c r="AI1127"/>
  <c r="AJ1127"/>
  <c r="AI1128"/>
  <c r="AJ1128"/>
  <c r="AI1129"/>
  <c r="AJ1129"/>
  <c r="AI1130"/>
  <c r="AJ1130"/>
  <c r="AI1131"/>
  <c r="AJ1131"/>
  <c r="AI1132"/>
  <c r="AJ1132"/>
  <c r="AI1133"/>
  <c r="AJ1133"/>
  <c r="AI1134"/>
  <c r="AJ1134"/>
  <c r="AI1135"/>
  <c r="AJ1135"/>
  <c r="AI1136"/>
  <c r="AJ1136"/>
  <c r="AI1137"/>
  <c r="AJ1137"/>
  <c r="AI1138"/>
  <c r="AJ1138"/>
  <c r="AI1139"/>
  <c r="AJ1139"/>
  <c r="AI1140"/>
  <c r="AJ1140"/>
  <c r="AI1141"/>
  <c r="AJ1141"/>
  <c r="AI1142"/>
  <c r="AJ1142"/>
  <c r="AI1143"/>
  <c r="AJ1143"/>
  <c r="AI1144"/>
  <c r="AJ1144"/>
  <c r="AI1145"/>
  <c r="AJ1145"/>
  <c r="AI1146"/>
  <c r="AJ1146"/>
  <c r="AI1147"/>
  <c r="AJ1147"/>
  <c r="AI1148"/>
  <c r="AJ1148"/>
  <c r="AI1149"/>
  <c r="AJ1149"/>
  <c r="AI1150"/>
  <c r="AJ1150"/>
  <c r="AI1151"/>
  <c r="AJ1151"/>
  <c r="AI1152"/>
  <c r="AJ1152"/>
  <c r="AI1153"/>
  <c r="AJ1153"/>
  <c r="AI1154"/>
  <c r="AJ1154"/>
  <c r="AI1155"/>
  <c r="AJ1155"/>
  <c r="AI1156"/>
  <c r="AJ1156"/>
  <c r="AI1157"/>
  <c r="AJ1157"/>
  <c r="AI1158"/>
  <c r="AJ1158"/>
  <c r="AI1159"/>
  <c r="AJ1159"/>
  <c r="AI1160"/>
  <c r="AJ1160"/>
  <c r="AI1161"/>
  <c r="AJ1161"/>
  <c r="AI1162"/>
  <c r="AJ1162"/>
  <c r="AI1163"/>
  <c r="AJ1163"/>
  <c r="AI1164"/>
  <c r="AJ1164"/>
  <c r="AI1165"/>
  <c r="AJ1165"/>
  <c r="AI1166"/>
  <c r="AJ1166"/>
  <c r="AI1167"/>
  <c r="AJ1167"/>
  <c r="AI1168"/>
  <c r="AJ1168"/>
  <c r="AI1169"/>
  <c r="AJ1169"/>
  <c r="AI1170"/>
  <c r="AJ1170"/>
  <c r="AI1171"/>
  <c r="AJ1171"/>
  <c r="AI1172"/>
  <c r="AJ1172"/>
  <c r="AI1173"/>
  <c r="AJ1173"/>
  <c r="AI1174"/>
  <c r="AJ1174"/>
  <c r="AI1175"/>
  <c r="AJ1175"/>
  <c r="AI1176"/>
  <c r="AJ1176"/>
  <c r="AI1177"/>
  <c r="AJ1177"/>
  <c r="AI1178"/>
  <c r="AJ1178"/>
  <c r="AI1179"/>
  <c r="AJ1179"/>
  <c r="AI1180"/>
  <c r="AJ1180"/>
  <c r="AI1181"/>
  <c r="AJ1181"/>
  <c r="AI1182"/>
  <c r="AJ1182"/>
  <c r="AI1183"/>
  <c r="AJ1183"/>
  <c r="AI1184"/>
  <c r="AJ1184"/>
  <c r="AI1185"/>
  <c r="AJ1185"/>
  <c r="AI1186"/>
  <c r="AJ1186"/>
  <c r="AI1187"/>
  <c r="AJ1187"/>
  <c r="AI1188"/>
  <c r="AJ1188"/>
  <c r="AI1189"/>
  <c r="AJ1189"/>
  <c r="AI1190"/>
  <c r="AJ1190"/>
  <c r="AI1191"/>
  <c r="AJ1191"/>
  <c r="AI1192"/>
  <c r="AJ1192"/>
  <c r="AI1193"/>
  <c r="AJ1193"/>
  <c r="AI1194"/>
  <c r="AJ1194"/>
  <c r="AI1195"/>
  <c r="AJ1195"/>
  <c r="AI1196"/>
  <c r="AJ1196"/>
  <c r="AI1197"/>
  <c r="AJ1197"/>
  <c r="AI1198"/>
  <c r="AJ1198"/>
  <c r="AI1199"/>
  <c r="AJ1199"/>
  <c r="AI1200"/>
  <c r="AJ1200"/>
  <c r="AI1201"/>
  <c r="AJ1201"/>
  <c r="AI1202"/>
  <c r="AJ1202"/>
  <c r="AI1203"/>
  <c r="AJ1203"/>
  <c r="AI1204"/>
  <c r="AJ1204"/>
  <c r="AI1205"/>
  <c r="AJ1205"/>
  <c r="AI1206"/>
  <c r="AJ1206"/>
  <c r="AI1207"/>
  <c r="AJ1207"/>
  <c r="AI1208"/>
  <c r="AJ1208"/>
  <c r="AI1209"/>
  <c r="AJ1209"/>
  <c r="AI1210"/>
  <c r="AJ1210"/>
  <c r="AI1211"/>
  <c r="AJ1211"/>
  <c r="AI1212"/>
  <c r="AJ1212"/>
  <c r="AI1213"/>
  <c r="AJ1213"/>
  <c r="AI1214"/>
  <c r="AJ1214"/>
  <c r="AI1215"/>
  <c r="AJ1215"/>
  <c r="AI1216"/>
  <c r="AJ1216"/>
  <c r="AI1217"/>
  <c r="AJ1217"/>
  <c r="AI1218"/>
  <c r="AJ1218"/>
  <c r="AI1219"/>
  <c r="AJ1219"/>
  <c r="AI1220"/>
  <c r="AJ1220"/>
  <c r="AI1221"/>
  <c r="AJ1221"/>
  <c r="AI1222"/>
  <c r="AJ1222"/>
  <c r="AI1223"/>
  <c r="AJ1223"/>
  <c r="AI2"/>
  <c r="AJ2" s="1"/>
  <c r="H14" i="1"/>
  <c r="H17"/>
  <c r="G22"/>
  <c r="G62" i="4" l="1"/>
  <c r="I6" i="5"/>
  <c r="M6" s="1"/>
  <c r="E7" s="1"/>
  <c r="J6"/>
  <c r="L6"/>
  <c r="G14" i="4"/>
  <c r="L11" i="5"/>
  <c r="J11"/>
  <c r="G5" i="6" s="1"/>
  <c r="K11" i="5"/>
  <c r="G6" i="4"/>
  <c r="L8" i="5"/>
  <c r="J8"/>
  <c r="G11" i="4"/>
  <c r="L10" i="5"/>
  <c r="K10"/>
  <c r="J10"/>
  <c r="K8"/>
  <c r="E490" i="4"/>
  <c r="E486"/>
  <c r="E482"/>
  <c r="E478"/>
  <c r="E474"/>
  <c r="E470"/>
  <c r="E466"/>
  <c r="E462"/>
  <c r="E458"/>
  <c r="E454"/>
  <c r="E450"/>
  <c r="E446"/>
  <c r="E442"/>
  <c r="E438"/>
  <c r="E434"/>
  <c r="E430"/>
  <c r="E426"/>
  <c r="E422"/>
  <c r="E418"/>
  <c r="E414"/>
  <c r="E410"/>
  <c r="E406"/>
  <c r="E402"/>
  <c r="E398"/>
  <c r="E394"/>
  <c r="E390"/>
  <c r="E386"/>
  <c r="E382"/>
  <c r="E378"/>
  <c r="E374"/>
  <c r="E370"/>
  <c r="E366"/>
  <c r="E362"/>
  <c r="E358"/>
  <c r="E354"/>
  <c r="E350"/>
  <c r="E346"/>
  <c r="E342"/>
  <c r="E338"/>
  <c r="E334"/>
  <c r="E330"/>
  <c r="E326"/>
  <c r="E322"/>
  <c r="E318"/>
  <c r="E314"/>
  <c r="E310"/>
  <c r="E306"/>
  <c r="E302"/>
  <c r="E298"/>
  <c r="E294"/>
  <c r="E290"/>
  <c r="E286"/>
  <c r="E282"/>
  <c r="E278"/>
  <c r="E274"/>
  <c r="E270"/>
  <c r="E266"/>
  <c r="E262"/>
  <c r="E258"/>
  <c r="E254"/>
  <c r="E250"/>
  <c r="E246"/>
  <c r="E242"/>
  <c r="E238"/>
  <c r="E234"/>
  <c r="E230"/>
  <c r="E226"/>
  <c r="E222"/>
  <c r="E218"/>
  <c r="E214"/>
  <c r="E210"/>
  <c r="E206"/>
  <c r="E202"/>
  <c r="E198"/>
  <c r="E194"/>
  <c r="E190"/>
  <c r="E186"/>
  <c r="E182"/>
  <c r="E178"/>
  <c r="E174"/>
  <c r="E170"/>
  <c r="E166"/>
  <c r="E162"/>
  <c r="E158"/>
  <c r="E154"/>
  <c r="E150"/>
  <c r="E146"/>
  <c r="E142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58"/>
  <c r="E54"/>
  <c r="E50"/>
  <c r="F12" i="9" s="1"/>
  <c r="E46" i="4"/>
  <c r="E42"/>
  <c r="E38"/>
  <c r="E34"/>
  <c r="E30"/>
  <c r="E26"/>
  <c r="E22"/>
  <c r="F10" i="9" s="1"/>
  <c r="E18" i="4"/>
  <c r="E14"/>
  <c r="I11" i="5" s="1"/>
  <c r="F5" i="6" s="1"/>
  <c r="E10" i="4"/>
  <c r="E6"/>
  <c r="I8" i="5" s="1"/>
  <c r="F8" i="9"/>
  <c r="E14"/>
  <c r="E12"/>
  <c r="E10"/>
  <c r="E8"/>
  <c r="G14"/>
  <c r="G12"/>
  <c r="G10"/>
  <c r="G8"/>
  <c r="D15"/>
  <c r="D13"/>
  <c r="D11"/>
  <c r="D9"/>
  <c r="E15"/>
  <c r="E13"/>
  <c r="E11"/>
  <c r="E9"/>
  <c r="B5" i="6"/>
  <c r="G15" i="9"/>
  <c r="G13"/>
  <c r="G11"/>
  <c r="G9"/>
  <c r="D8"/>
  <c r="D14"/>
  <c r="D12"/>
  <c r="D10"/>
  <c r="G5" i="4"/>
  <c r="B5" i="7" s="1"/>
  <c r="B6"/>
  <c r="B6" i="6"/>
  <c r="C14" i="8"/>
  <c r="C10"/>
  <c r="B14"/>
  <c r="B9"/>
  <c r="C12"/>
  <c r="C8"/>
  <c r="C7"/>
  <c r="C13"/>
  <c r="B13"/>
  <c r="C11"/>
  <c r="B11"/>
  <c r="B10"/>
  <c r="B7"/>
  <c r="C9"/>
  <c r="J7" i="5"/>
  <c r="L7"/>
  <c r="G9" i="4"/>
  <c r="E9" s="1"/>
  <c r="K9" i="5"/>
  <c r="L9"/>
  <c r="J9"/>
  <c r="I10"/>
  <c r="E491" i="4"/>
  <c r="E487"/>
  <c r="E483"/>
  <c r="E479"/>
  <c r="E475"/>
  <c r="E471"/>
  <c r="E467"/>
  <c r="E463"/>
  <c r="E459"/>
  <c r="E455"/>
  <c r="E451"/>
  <c r="E447"/>
  <c r="E443"/>
  <c r="E439"/>
  <c r="E435"/>
  <c r="E431"/>
  <c r="E427"/>
  <c r="E423"/>
  <c r="E419"/>
  <c r="E415"/>
  <c r="E411"/>
  <c r="E407"/>
  <c r="E403"/>
  <c r="E399"/>
  <c r="E395"/>
  <c r="E391"/>
  <c r="E387"/>
  <c r="E383"/>
  <c r="E379"/>
  <c r="E375"/>
  <c r="E371"/>
  <c r="E367"/>
  <c r="E363"/>
  <c r="E359"/>
  <c r="E355"/>
  <c r="E351"/>
  <c r="E347"/>
  <c r="E343"/>
  <c r="E339"/>
  <c r="E335"/>
  <c r="E331"/>
  <c r="E327"/>
  <c r="E323"/>
  <c r="E319"/>
  <c r="E315"/>
  <c r="E311"/>
  <c r="E307"/>
  <c r="E303"/>
  <c r="E299"/>
  <c r="E295"/>
  <c r="E291"/>
  <c r="E287"/>
  <c r="E283"/>
  <c r="E279"/>
  <c r="E275"/>
  <c r="E271"/>
  <c r="E267"/>
  <c r="E263"/>
  <c r="E259"/>
  <c r="E255"/>
  <c r="E251"/>
  <c r="E247"/>
  <c r="E243"/>
  <c r="E239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151"/>
  <c r="E147"/>
  <c r="E143"/>
  <c r="E139"/>
  <c r="E135"/>
  <c r="E131"/>
  <c r="E127"/>
  <c r="E123"/>
  <c r="E119"/>
  <c r="E115"/>
  <c r="E111"/>
  <c r="E107"/>
  <c r="E103"/>
  <c r="E99"/>
  <c r="E95"/>
  <c r="E91"/>
  <c r="E87"/>
  <c r="F15" i="9" s="1"/>
  <c r="E83" i="4"/>
  <c r="E79"/>
  <c r="E75"/>
  <c r="F14" i="9" s="1"/>
  <c r="H14" s="1"/>
  <c r="E71" i="4"/>
  <c r="E67"/>
  <c r="E63"/>
  <c r="K7" i="5" s="1"/>
  <c r="E59" i="4"/>
  <c r="F13" i="9" s="1"/>
  <c r="E55" i="4"/>
  <c r="E51"/>
  <c r="E47"/>
  <c r="F11" i="9" s="1"/>
  <c r="H11" s="1"/>
  <c r="E43" i="4"/>
  <c r="E39"/>
  <c r="E35"/>
  <c r="E31"/>
  <c r="E27"/>
  <c r="E23"/>
  <c r="E19"/>
  <c r="E15"/>
  <c r="E11"/>
  <c r="E7"/>
  <c r="K6" i="5"/>
  <c r="V16" i="2"/>
  <c r="D5"/>
  <c r="C7"/>
  <c r="C28" s="1"/>
  <c r="C9"/>
  <c r="C30" s="1"/>
  <c r="C11"/>
  <c r="C32" s="1"/>
  <c r="C13"/>
  <c r="C15"/>
  <c r="E15" s="1"/>
  <c r="D6"/>
  <c r="D27" s="1"/>
  <c r="D8"/>
  <c r="D29" s="1"/>
  <c r="D10"/>
  <c r="D31" s="1"/>
  <c r="D12"/>
  <c r="D33" s="1"/>
  <c r="D14"/>
  <c r="D16"/>
  <c r="G5"/>
  <c r="G26" s="1"/>
  <c r="G6"/>
  <c r="G17" s="1"/>
  <c r="G7"/>
  <c r="G28" s="1"/>
  <c r="G8"/>
  <c r="G29" s="1"/>
  <c r="G9"/>
  <c r="G30" s="1"/>
  <c r="G10"/>
  <c r="G31" s="1"/>
  <c r="G11"/>
  <c r="G32" s="1"/>
  <c r="G12"/>
  <c r="G33" s="1"/>
  <c r="G13"/>
  <c r="G14"/>
  <c r="G15"/>
  <c r="G16"/>
  <c r="J5"/>
  <c r="J26" s="1"/>
  <c r="J6"/>
  <c r="J27" s="1"/>
  <c r="J7"/>
  <c r="J28" s="1"/>
  <c r="J8"/>
  <c r="J29" s="1"/>
  <c r="J9"/>
  <c r="J30" s="1"/>
  <c r="J10"/>
  <c r="J31" s="1"/>
  <c r="J11"/>
  <c r="J32" s="1"/>
  <c r="J12"/>
  <c r="J33" s="1"/>
  <c r="J13"/>
  <c r="J14"/>
  <c r="J15"/>
  <c r="J16"/>
  <c r="M5"/>
  <c r="M6"/>
  <c r="M27" s="1"/>
  <c r="M7"/>
  <c r="M28" s="1"/>
  <c r="M8"/>
  <c r="M29" s="1"/>
  <c r="M9"/>
  <c r="M30" s="1"/>
  <c r="M10"/>
  <c r="M31" s="1"/>
  <c r="M11"/>
  <c r="M32" s="1"/>
  <c r="M12"/>
  <c r="M33" s="1"/>
  <c r="M13"/>
  <c r="M14"/>
  <c r="M15"/>
  <c r="M16"/>
  <c r="P5"/>
  <c r="P6"/>
  <c r="P27" s="1"/>
  <c r="P7"/>
  <c r="P28" s="1"/>
  <c r="P8"/>
  <c r="P29" s="1"/>
  <c r="P9"/>
  <c r="P30" s="1"/>
  <c r="P10"/>
  <c r="P31" s="1"/>
  <c r="P11"/>
  <c r="P32" s="1"/>
  <c r="P12"/>
  <c r="P33" s="1"/>
  <c r="P13"/>
  <c r="P14"/>
  <c r="P15"/>
  <c r="P16"/>
  <c r="U5"/>
  <c r="U6"/>
  <c r="W6" s="1"/>
  <c r="W27" s="1"/>
  <c r="U7"/>
  <c r="U8"/>
  <c r="U9"/>
  <c r="U10"/>
  <c r="U11"/>
  <c r="U12"/>
  <c r="U13"/>
  <c r="U14"/>
  <c r="U15"/>
  <c r="U16"/>
  <c r="W16" s="1"/>
  <c r="C5"/>
  <c r="C26" s="1"/>
  <c r="C6"/>
  <c r="C8"/>
  <c r="C29" s="1"/>
  <c r="C10"/>
  <c r="C31" s="1"/>
  <c r="C12"/>
  <c r="C33" s="1"/>
  <c r="C14"/>
  <c r="C16"/>
  <c r="D7"/>
  <c r="D28" s="1"/>
  <c r="D9"/>
  <c r="D30" s="1"/>
  <c r="D11"/>
  <c r="E11" s="1"/>
  <c r="D13"/>
  <c r="S13" s="1"/>
  <c r="D15"/>
  <c r="F5"/>
  <c r="F26" s="1"/>
  <c r="F6"/>
  <c r="F7"/>
  <c r="F8"/>
  <c r="H8" s="1"/>
  <c r="H29" s="1"/>
  <c r="F9"/>
  <c r="F10"/>
  <c r="R10" s="1"/>
  <c r="R31" s="1"/>
  <c r="F11"/>
  <c r="F12"/>
  <c r="F13"/>
  <c r="H13" s="1"/>
  <c r="F14"/>
  <c r="H14" s="1"/>
  <c r="F15"/>
  <c r="H15" s="1"/>
  <c r="F16"/>
  <c r="H16" s="1"/>
  <c r="I5"/>
  <c r="I26" s="1"/>
  <c r="I6"/>
  <c r="I27" s="1"/>
  <c r="I7"/>
  <c r="I28" s="1"/>
  <c r="I8"/>
  <c r="I9"/>
  <c r="I10"/>
  <c r="I11"/>
  <c r="I12"/>
  <c r="I13"/>
  <c r="K13" s="1"/>
  <c r="I14"/>
  <c r="K14" s="1"/>
  <c r="I15"/>
  <c r="K15" s="1"/>
  <c r="I16"/>
  <c r="K16" s="1"/>
  <c r="L5"/>
  <c r="L26" s="1"/>
  <c r="L6"/>
  <c r="L7"/>
  <c r="L8"/>
  <c r="L9"/>
  <c r="L10"/>
  <c r="L11"/>
  <c r="L12"/>
  <c r="L13"/>
  <c r="N13" s="1"/>
  <c r="L14"/>
  <c r="N14" s="1"/>
  <c r="L15"/>
  <c r="N15" s="1"/>
  <c r="L16"/>
  <c r="N16" s="1"/>
  <c r="O5"/>
  <c r="O26" s="1"/>
  <c r="O6"/>
  <c r="O7"/>
  <c r="O8"/>
  <c r="O9"/>
  <c r="O10"/>
  <c r="O11"/>
  <c r="O12"/>
  <c r="O13"/>
  <c r="Q13" s="1"/>
  <c r="O14"/>
  <c r="Q14" s="1"/>
  <c r="O15"/>
  <c r="Q15" s="1"/>
  <c r="O16"/>
  <c r="Q16" s="1"/>
  <c r="V5"/>
  <c r="V26" s="1"/>
  <c r="V6"/>
  <c r="V27" s="1"/>
  <c r="V7"/>
  <c r="V28" s="1"/>
  <c r="V8"/>
  <c r="V29" s="1"/>
  <c r="V9"/>
  <c r="V30" s="1"/>
  <c r="V10"/>
  <c r="V31" s="1"/>
  <c r="V11"/>
  <c r="V32" s="1"/>
  <c r="V12"/>
  <c r="V33" s="1"/>
  <c r="V13"/>
  <c r="V14"/>
  <c r="V15"/>
  <c r="C17"/>
  <c r="S8"/>
  <c r="S29" s="1"/>
  <c r="P26"/>
  <c r="D26"/>
  <c r="F29"/>
  <c r="E16"/>
  <c r="T16" s="1"/>
  <c r="S11"/>
  <c r="S32" s="1"/>
  <c r="S9"/>
  <c r="S30" s="1"/>
  <c r="S7"/>
  <c r="S28" s="1"/>
  <c r="R6"/>
  <c r="R27" s="1"/>
  <c r="M26"/>
  <c r="U27"/>
  <c r="K5"/>
  <c r="K26" s="1"/>
  <c r="E10"/>
  <c r="H5" i="6" l="1"/>
  <c r="D14" i="8"/>
  <c r="B7" i="6"/>
  <c r="H12" i="9"/>
  <c r="H15"/>
  <c r="D21"/>
  <c r="H10"/>
  <c r="D7" i="8"/>
  <c r="C21" i="9"/>
  <c r="H13"/>
  <c r="G6" i="6"/>
  <c r="G7" s="1"/>
  <c r="P6" i="5"/>
  <c r="H7" s="1"/>
  <c r="P7" s="1"/>
  <c r="H8" s="1"/>
  <c r="P8" s="1"/>
  <c r="H9" s="1"/>
  <c r="P9" s="1"/>
  <c r="H10" s="1"/>
  <c r="P10" s="1"/>
  <c r="H11" s="1"/>
  <c r="D6" i="7"/>
  <c r="S6" i="2"/>
  <c r="S27" s="1"/>
  <c r="I9" i="5"/>
  <c r="D10" i="8"/>
  <c r="D9"/>
  <c r="E5" i="4"/>
  <c r="G27" i="2"/>
  <c r="I17"/>
  <c r="K7"/>
  <c r="K28" s="1"/>
  <c r="M34"/>
  <c r="P34"/>
  <c r="S12"/>
  <c r="S33" s="1"/>
  <c r="E7"/>
  <c r="K6"/>
  <c r="K27" s="1"/>
  <c r="D32"/>
  <c r="S10"/>
  <c r="S31" s="1"/>
  <c r="B13" i="10" s="1"/>
  <c r="B12" i="8"/>
  <c r="D13"/>
  <c r="C21"/>
  <c r="D21" s="1"/>
  <c r="D16" i="9"/>
  <c r="C15" i="8"/>
  <c r="C19"/>
  <c r="D19" s="1"/>
  <c r="D19" i="9"/>
  <c r="G16"/>
  <c r="H8"/>
  <c r="N6" i="5"/>
  <c r="F7" s="1"/>
  <c r="N7" s="1"/>
  <c r="F8" s="1"/>
  <c r="N8" s="1"/>
  <c r="F9" s="1"/>
  <c r="N9" s="1"/>
  <c r="F10" s="1"/>
  <c r="N10" s="1"/>
  <c r="F11" s="1"/>
  <c r="D5" i="7"/>
  <c r="D11" i="8"/>
  <c r="B7" i="7"/>
  <c r="E16" i="9"/>
  <c r="F6" i="6"/>
  <c r="O6" i="5"/>
  <c r="G7" s="1"/>
  <c r="O7" s="1"/>
  <c r="G8" s="1"/>
  <c r="O8" s="1"/>
  <c r="G9" s="1"/>
  <c r="O9" s="1"/>
  <c r="G10" s="1"/>
  <c r="O10" s="1"/>
  <c r="G11" s="1"/>
  <c r="C6" i="7"/>
  <c r="R11" i="2"/>
  <c r="R32" s="1"/>
  <c r="A13" i="10" s="1"/>
  <c r="R7" i="2"/>
  <c r="R28" s="1"/>
  <c r="U17"/>
  <c r="E13"/>
  <c r="T13" s="1"/>
  <c r="D17"/>
  <c r="E8"/>
  <c r="T8" s="1"/>
  <c r="E12"/>
  <c r="R8"/>
  <c r="R29" s="1"/>
  <c r="R12"/>
  <c r="R33" s="1"/>
  <c r="J17"/>
  <c r="R9"/>
  <c r="R30" s="1"/>
  <c r="R5"/>
  <c r="R26" s="1"/>
  <c r="F17"/>
  <c r="E9"/>
  <c r="E30" s="1"/>
  <c r="E5"/>
  <c r="S15"/>
  <c r="O32"/>
  <c r="Q11"/>
  <c r="Q32" s="1"/>
  <c r="O30"/>
  <c r="Q9"/>
  <c r="Q30" s="1"/>
  <c r="O28"/>
  <c r="Q7"/>
  <c r="Q28" s="1"/>
  <c r="O17"/>
  <c r="Q5"/>
  <c r="L32"/>
  <c r="N11"/>
  <c r="N32" s="1"/>
  <c r="L30"/>
  <c r="N9"/>
  <c r="N30" s="1"/>
  <c r="L28"/>
  <c r="N7"/>
  <c r="N28" s="1"/>
  <c r="L17"/>
  <c r="N5"/>
  <c r="I32"/>
  <c r="K11"/>
  <c r="K32" s="1"/>
  <c r="I30"/>
  <c r="K9"/>
  <c r="K30" s="1"/>
  <c r="F32"/>
  <c r="H11"/>
  <c r="H32" s="1"/>
  <c r="F30"/>
  <c r="H9"/>
  <c r="H30" s="1"/>
  <c r="F28"/>
  <c r="H7"/>
  <c r="H28" s="1"/>
  <c r="U32"/>
  <c r="W11"/>
  <c r="W32" s="1"/>
  <c r="U30"/>
  <c r="W9"/>
  <c r="W30" s="1"/>
  <c r="U28"/>
  <c r="W7"/>
  <c r="W28" s="1"/>
  <c r="U26"/>
  <c r="W5"/>
  <c r="G34"/>
  <c r="V34"/>
  <c r="V17"/>
  <c r="R16"/>
  <c r="W15"/>
  <c r="W13"/>
  <c r="P17"/>
  <c r="M17"/>
  <c r="J34"/>
  <c r="H5"/>
  <c r="S14"/>
  <c r="R13"/>
  <c r="S5"/>
  <c r="S26" s="1"/>
  <c r="O33"/>
  <c r="Q12"/>
  <c r="Q33" s="1"/>
  <c r="O31"/>
  <c r="Q10"/>
  <c r="Q31" s="1"/>
  <c r="O29"/>
  <c r="Q8"/>
  <c r="Q29" s="1"/>
  <c r="O27"/>
  <c r="O34" s="1"/>
  <c r="Q6"/>
  <c r="Q27" s="1"/>
  <c r="L33"/>
  <c r="N12"/>
  <c r="N33" s="1"/>
  <c r="L31"/>
  <c r="N10"/>
  <c r="N31" s="1"/>
  <c r="L29"/>
  <c r="N8"/>
  <c r="N29" s="1"/>
  <c r="L27"/>
  <c r="L34" s="1"/>
  <c r="N6"/>
  <c r="N27" s="1"/>
  <c r="I33"/>
  <c r="K12"/>
  <c r="K33" s="1"/>
  <c r="I31"/>
  <c r="K10"/>
  <c r="K31" s="1"/>
  <c r="I29"/>
  <c r="K8"/>
  <c r="K29" s="1"/>
  <c r="F33"/>
  <c r="H12"/>
  <c r="H33" s="1"/>
  <c r="F31"/>
  <c r="H10"/>
  <c r="H31" s="1"/>
  <c r="F27"/>
  <c r="F34" s="1"/>
  <c r="H6"/>
  <c r="H27" s="1"/>
  <c r="R14"/>
  <c r="E14"/>
  <c r="T14" s="1"/>
  <c r="C27"/>
  <c r="C34" s="1"/>
  <c r="E6"/>
  <c r="E27" s="1"/>
  <c r="U33"/>
  <c r="W12"/>
  <c r="W33" s="1"/>
  <c r="U31"/>
  <c r="W10"/>
  <c r="W31" s="1"/>
  <c r="U29"/>
  <c r="W8"/>
  <c r="W29" s="1"/>
  <c r="T15"/>
  <c r="D34"/>
  <c r="W14"/>
  <c r="S16"/>
  <c r="R15"/>
  <c r="E31"/>
  <c r="E26"/>
  <c r="T5"/>
  <c r="C8" i="9" s="1"/>
  <c r="E33" i="2"/>
  <c r="T12"/>
  <c r="E32"/>
  <c r="E28"/>
  <c r="F21" i="9" l="1"/>
  <c r="E6" i="7"/>
  <c r="D7"/>
  <c r="T29" i="2"/>
  <c r="C11" i="9"/>
  <c r="B21" i="8"/>
  <c r="D12"/>
  <c r="D6" i="6"/>
  <c r="J6" s="1"/>
  <c r="P11" i="5"/>
  <c r="G6" i="7" s="1"/>
  <c r="T33" i="2"/>
  <c r="C15" i="9"/>
  <c r="S34" i="2"/>
  <c r="B5" i="10" s="1"/>
  <c r="B9"/>
  <c r="F9" i="9"/>
  <c r="I7" i="5"/>
  <c r="B8" i="8"/>
  <c r="T7" i="2"/>
  <c r="Q6" i="5"/>
  <c r="T6" i="2"/>
  <c r="T10"/>
  <c r="I34"/>
  <c r="A9" i="10"/>
  <c r="D5" i="6"/>
  <c r="N11" i="5"/>
  <c r="G5" i="7" s="1"/>
  <c r="G7" s="1"/>
  <c r="T11" i="2"/>
  <c r="T9"/>
  <c r="O11" i="5"/>
  <c r="F6" i="7" s="1"/>
  <c r="C6" i="6"/>
  <c r="E6" s="1"/>
  <c r="H6"/>
  <c r="H7" s="1"/>
  <c r="F7"/>
  <c r="R34" i="2"/>
  <c r="A5" i="10" s="1"/>
  <c r="K17" i="2"/>
  <c r="R17"/>
  <c r="S17"/>
  <c r="E17"/>
  <c r="E29"/>
  <c r="E34" s="1"/>
  <c r="K34"/>
  <c r="U34"/>
  <c r="H26"/>
  <c r="H34" s="1"/>
  <c r="H17"/>
  <c r="W26"/>
  <c r="W34" s="1"/>
  <c r="W17"/>
  <c r="N26"/>
  <c r="N34" s="1"/>
  <c r="N17"/>
  <c r="Q26"/>
  <c r="Q34" s="1"/>
  <c r="Q17"/>
  <c r="T26"/>
  <c r="H6" i="7" l="1"/>
  <c r="B19" i="8"/>
  <c r="D8"/>
  <c r="B15"/>
  <c r="D15" s="1"/>
  <c r="T30" i="2"/>
  <c r="C12" i="9"/>
  <c r="H9"/>
  <c r="F16"/>
  <c r="C19"/>
  <c r="T32" i="2"/>
  <c r="C14" i="9"/>
  <c r="D7" i="6"/>
  <c r="J5"/>
  <c r="J7" s="1"/>
  <c r="T27" i="2"/>
  <c r="C9" i="9"/>
  <c r="T28" i="2"/>
  <c r="C9" i="10" s="1"/>
  <c r="C10" i="9"/>
  <c r="T31" i="2"/>
  <c r="C13" i="10" s="1"/>
  <c r="C13" i="9"/>
  <c r="C5" i="7"/>
  <c r="M7" i="5"/>
  <c r="E8" s="1"/>
  <c r="T17" i="2"/>
  <c r="I6" i="6"/>
  <c r="K6" s="1"/>
  <c r="C16" i="9" l="1"/>
  <c r="Q7" i="5"/>
  <c r="B25" i="10"/>
  <c r="B29" s="1"/>
  <c r="C25"/>
  <c r="C29" s="1"/>
  <c r="T34" i="2"/>
  <c r="C5" i="10" s="1"/>
  <c r="M8" i="5"/>
  <c r="E9" s="1"/>
  <c r="F19" i="9"/>
  <c r="H16"/>
  <c r="E5" i="7"/>
  <c r="E7" s="1"/>
  <c r="C7"/>
  <c r="B33" i="10"/>
  <c r="B37" s="1"/>
  <c r="C33"/>
  <c r="C37" s="1"/>
  <c r="Q8" i="5" l="1"/>
  <c r="M9"/>
  <c r="E10" s="1"/>
  <c r="Q9" l="1"/>
  <c r="M10"/>
  <c r="E11" s="1"/>
  <c r="C5" i="6" l="1"/>
  <c r="M11" i="5"/>
  <c r="F5" i="7" s="1"/>
  <c r="Q10" i="5"/>
  <c r="I5" i="6" l="1"/>
  <c r="C7"/>
  <c r="E5"/>
  <c r="E7" s="1"/>
  <c r="Q11" i="5"/>
  <c r="F7" i="7"/>
  <c r="H5"/>
  <c r="H7" s="1"/>
  <c r="K5" i="6" l="1"/>
  <c r="K7" s="1"/>
  <c r="I7"/>
</calcChain>
</file>

<file path=xl/comments1.xml><?xml version="1.0" encoding="utf-8"?>
<comments xmlns="http://schemas.openxmlformats.org/spreadsheetml/2006/main">
  <authors>
    <author>Author</author>
  </authors>
  <commentList>
    <comment ref="M2" authorId="0">
      <text>
        <r>
          <rPr>
            <b/>
            <sz val="9"/>
            <color indexed="81"/>
            <rFont val="Tahoma"/>
            <family val="2"/>
          </rPr>
          <t>HL JAT:</t>
        </r>
        <r>
          <rPr>
            <sz val="9"/>
            <color indexed="81"/>
            <rFont val="Tahoma"/>
            <family val="2"/>
          </rPr>
          <t xml:space="preserve">
जिस तारीख़ की सूचना चाहिए वो तारीख़ सलेक्ट करें 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बैलेंस शीट पर खाद्यान्न वितरण की जो अंतिम तारीख़ हैं , वह लिखें </t>
        </r>
      </text>
    </comment>
  </commentList>
</comments>
</file>

<file path=xl/sharedStrings.xml><?xml version="1.0" encoding="utf-8"?>
<sst xmlns="http://schemas.openxmlformats.org/spreadsheetml/2006/main" count="2432" uniqueCount="657">
  <si>
    <t>fo|ky; dk izdkj&amp;</t>
  </si>
  <si>
    <t>dqy fnol</t>
  </si>
  <si>
    <t>fo|ky; esa vo'ks"k [kk|kUu d{kk 1 ls 5</t>
  </si>
  <si>
    <t>fo|ky; esa vo'ks"k [kk|kUu d{kk 6 ls 8</t>
  </si>
  <si>
    <t>xsgqa</t>
  </si>
  <si>
    <t>pkoy</t>
  </si>
  <si>
    <t>;ksx</t>
  </si>
  <si>
    <t>fo|ky; dk uke %&amp;</t>
  </si>
  <si>
    <t xml:space="preserve">कक्षा 1  से 5 </t>
  </si>
  <si>
    <t>कक्षा 1  से 8</t>
  </si>
  <si>
    <t>कक्षा 1  से 10</t>
  </si>
  <si>
    <t>कक्षा 1  से 12</t>
  </si>
  <si>
    <t xml:space="preserve">कक्षा 6  से 8 </t>
  </si>
  <si>
    <t xml:space="preserve">मदरसा </t>
  </si>
  <si>
    <t>d{kk</t>
  </si>
  <si>
    <t>[kk|kUu iznku djus dh fnukad jkT; ljdkj }kjk r; fnukad %&amp;</t>
  </si>
  <si>
    <t>ls</t>
  </si>
  <si>
    <t>jktdh; mPp ek/;fed fo|ky;] bUnjokM+k ¼jkuh½ ikyh</t>
  </si>
  <si>
    <t xml:space="preserve">प्राथमिक स्तर </t>
  </si>
  <si>
    <t>उच्च प्राथमिक स्तर</t>
  </si>
  <si>
    <t xml:space="preserve">माध्यमिक स्तर </t>
  </si>
  <si>
    <t>उच्च माध्यमिक स्तर</t>
  </si>
  <si>
    <t>Sr.No.</t>
  </si>
  <si>
    <t>Class</t>
  </si>
  <si>
    <t>General</t>
  </si>
  <si>
    <t>ST</t>
  </si>
  <si>
    <t>SC</t>
  </si>
  <si>
    <t>OBC</t>
  </si>
  <si>
    <t>SBC</t>
  </si>
  <si>
    <t>Total Enrollment</t>
  </si>
  <si>
    <t>Miniority Enrollment</t>
  </si>
  <si>
    <t>Boys</t>
  </si>
  <si>
    <t>Girls</t>
  </si>
  <si>
    <t>Total</t>
  </si>
  <si>
    <t>TOTAL</t>
  </si>
  <si>
    <t>Section</t>
  </si>
  <si>
    <t>SRNO</t>
  </si>
  <si>
    <t>DOA</t>
  </si>
  <si>
    <t>Name</t>
  </si>
  <si>
    <t>Late Status</t>
  </si>
  <si>
    <t>FatherName</t>
  </si>
  <si>
    <t>MotherName</t>
  </si>
  <si>
    <t>Gender</t>
  </si>
  <si>
    <t>Dob</t>
  </si>
  <si>
    <t>ClassRollNo</t>
  </si>
  <si>
    <t>ExamRollNumber</t>
  </si>
  <si>
    <t>School Total Working Days</t>
  </si>
  <si>
    <t>Student Total Attendence</t>
  </si>
  <si>
    <t>Category</t>
  </si>
  <si>
    <t>Religion</t>
  </si>
  <si>
    <t>Previous Year Marks</t>
  </si>
  <si>
    <t>Name Of School</t>
  </si>
  <si>
    <t>School UDise Code</t>
  </si>
  <si>
    <t>Aadhar No of Student</t>
  </si>
  <si>
    <t>Bhamashash Card</t>
  </si>
  <si>
    <t>Mobile No Student(Father/Mother/Guardian</t>
  </si>
  <si>
    <t>Student Permanent Address</t>
  </si>
  <si>
    <t>Annual Parental Income</t>
  </si>
  <si>
    <t>CWSN Status</t>
  </si>
  <si>
    <t>BPL Status</t>
  </si>
  <si>
    <t>Minority Status</t>
  </si>
  <si>
    <t>Age On Present(In Years)</t>
  </si>
  <si>
    <t>Co-Curricular Activity</t>
  </si>
  <si>
    <t>Distance From School</t>
  </si>
  <si>
    <t>A</t>
  </si>
  <si>
    <t>AARADHYA KANWAR</t>
  </si>
  <si>
    <t>JITENDRA SINGH</t>
  </si>
  <si>
    <t>TEENA KANWAR</t>
  </si>
  <si>
    <t>F</t>
  </si>
  <si>
    <t>GEN</t>
  </si>
  <si>
    <t>GOVT. SENIOR SECONDARY SCHOOL INDERWARA (221420)</t>
  </si>
  <si>
    <t>N</t>
  </si>
  <si>
    <t>Y</t>
  </si>
  <si>
    <t>ANITA</t>
  </si>
  <si>
    <t>BHERA RAM</t>
  </si>
  <si>
    <t>MANJU DEVI</t>
  </si>
  <si>
    <t>Dikshita Kanwar</t>
  </si>
  <si>
    <t>Mangu Singh</t>
  </si>
  <si>
    <t>Kiran Kanwar</t>
  </si>
  <si>
    <t>ESHA</t>
  </si>
  <si>
    <t>BHURARAM</t>
  </si>
  <si>
    <t>KANYA DEVI</t>
  </si>
  <si>
    <t>GUDDI</t>
  </si>
  <si>
    <t>BHAWAR LAL</t>
  </si>
  <si>
    <t>SANPU</t>
  </si>
  <si>
    <t>KHUSHABOO</t>
  </si>
  <si>
    <t>DHANA RAM</t>
  </si>
  <si>
    <t>PISTA</t>
  </si>
  <si>
    <t>KHUSHI</t>
  </si>
  <si>
    <t>MANGALA RAM</t>
  </si>
  <si>
    <t>KAMLA</t>
  </si>
  <si>
    <t>MANISH</t>
  </si>
  <si>
    <t>PRAKASH BHATI</t>
  </si>
  <si>
    <t>KANCHAN</t>
  </si>
  <si>
    <t>M</t>
  </si>
  <si>
    <t>MISHRI LAL</t>
  </si>
  <si>
    <t>LILA DEVI DEWASI</t>
  </si>
  <si>
    <t>MONIKA</t>
  </si>
  <si>
    <t>RAMLAL</t>
  </si>
  <si>
    <t>SANTOSH</t>
  </si>
  <si>
    <t>NIRMA</t>
  </si>
  <si>
    <t>Nitu</t>
  </si>
  <si>
    <t>Sohan Lal</t>
  </si>
  <si>
    <t>Manju Devi</t>
  </si>
  <si>
    <t>Rachana</t>
  </si>
  <si>
    <t>Bhanwar Lal</t>
  </si>
  <si>
    <t>REENA DEWASI</t>
  </si>
  <si>
    <t>BHANWAR LAL DEWASI</t>
  </si>
  <si>
    <t>MOKALI DEVI</t>
  </si>
  <si>
    <t>Sarsvati</t>
  </si>
  <si>
    <t>Kishan Lal Prajapat</t>
  </si>
  <si>
    <t>Nisha</t>
  </si>
  <si>
    <t>SAVITA</t>
  </si>
  <si>
    <t>ASHOK</t>
  </si>
  <si>
    <t>RAJU RAM</t>
  </si>
  <si>
    <t>SITA DEVI</t>
  </si>
  <si>
    <t>Hindu</t>
  </si>
  <si>
    <t>INDARWARA,INDARWARA RANI,,306503</t>
  </si>
  <si>
    <t>No</t>
  </si>
  <si>
    <t>None</t>
  </si>
  <si>
    <t>BHARAT CHOUDHARY</t>
  </si>
  <si>
    <t>MAGARAM</t>
  </si>
  <si>
    <t>DEVI</t>
  </si>
  <si>
    <t>DIMPAL DEWASI</t>
  </si>
  <si>
    <t>BUDDHARAM</t>
  </si>
  <si>
    <t>ANADI DEVI</t>
  </si>
  <si>
    <t>ELANI,RANI,ELANI,306503</t>
  </si>
  <si>
    <t>KIRAN</t>
  </si>
  <si>
    <t>MANGI LAL</t>
  </si>
  <si>
    <t>KAMLA DEVI</t>
  </si>
  <si>
    <t>MANISHA DEWASI</t>
  </si>
  <si>
    <t>MORKI DEVI</t>
  </si>
  <si>
    <t>DEWASIYO KA BAS,RANI,INDERWARA,306503</t>
  </si>
  <si>
    <t>MANJU</t>
  </si>
  <si>
    <t>BHANWAR LAL</t>
  </si>
  <si>
    <t>MAYANK</t>
  </si>
  <si>
    <t>KISHAN LAL PRAJAPATI</t>
  </si>
  <si>
    <t>NISHA KISHANLAL PRAJAPATI</t>
  </si>
  <si>
    <t>NARESH DEWASI</t>
  </si>
  <si>
    <t>BHUNDA RAM</t>
  </si>
  <si>
    <t>BHANWARI DEVI</t>
  </si>
  <si>
    <t>NEETU</t>
  </si>
  <si>
    <t>BHURA RAM</t>
  </si>
  <si>
    <t>INDARWARA,INDARWARA RANI,INDERWARA,306503</t>
  </si>
  <si>
    <t>PAYAL</t>
  </si>
  <si>
    <t>PRAKASH KUMAR</t>
  </si>
  <si>
    <t>LEELA</t>
  </si>
  <si>
    <t>POOJA CHOUDHARY</t>
  </si>
  <si>
    <t>BHANWARLAL CHOUDHARY</t>
  </si>
  <si>
    <t>SITA</t>
  </si>
  <si>
    <t>RAVINA DEWASI</t>
  </si>
  <si>
    <t>VENA RAM</t>
  </si>
  <si>
    <t>ANDHI DEVI</t>
  </si>
  <si>
    <t>XXXX1556</t>
  </si>
  <si>
    <t>SANJAY PRAJAPAT</t>
  </si>
  <si>
    <t>URMILA</t>
  </si>
  <si>
    <t>SURESH KUMAR PRAJAPATI</t>
  </si>
  <si>
    <t>YUVRAJ</t>
  </si>
  <si>
    <t>ASHOK KUMAR</t>
  </si>
  <si>
    <t>SAKSHI</t>
  </si>
  <si>
    <t>XXXX7743</t>
  </si>
  <si>
    <t>Guda Bhimsingh,rani,Guda Bhimsingh,306603</t>
  </si>
  <si>
    <t>DARIYA</t>
  </si>
  <si>
    <t>BUDHA RAM</t>
  </si>
  <si>
    <t>32 dewasiyo ka bas,RANI,bhadarlau,306503</t>
  </si>
  <si>
    <t>INDIRA DEWASI</t>
  </si>
  <si>
    <t>0,rani,inderwara,306503</t>
  </si>
  <si>
    <t>MAHAVEER SINGH</t>
  </si>
  <si>
    <t>PARABAT SINGH</t>
  </si>
  <si>
    <t>ANEK KANWAR</t>
  </si>
  <si>
    <t>0,RANI,INDERWARA,306503</t>
  </si>
  <si>
    <t>NIRMAL</t>
  </si>
  <si>
    <t>KUKA RAM</t>
  </si>
  <si>
    <t>UKIYA DEVI</t>
  </si>
  <si>
    <t>PARMESHVER PURI</t>
  </si>
  <si>
    <t>PREM PURI</t>
  </si>
  <si>
    <t>SUSHILA DEVI</t>
  </si>
  <si>
    <t>KISHAN KUMAR</t>
  </si>
  <si>
    <t>PUSHPA DEVI</t>
  </si>
  <si>
    <t>PUNAM KANWAR</t>
  </si>
  <si>
    <t>CHANDAN SINGH</t>
  </si>
  <si>
    <t>NEETU KANWAR</t>
  </si>
  <si>
    <t>RAHUL KUMAR</t>
  </si>
  <si>
    <t>DALA RAM</t>
  </si>
  <si>
    <t>FULI DEVI</t>
  </si>
  <si>
    <t>00,rani,inderwara,306503</t>
  </si>
  <si>
    <t>RAVINA DEVI</t>
  </si>
  <si>
    <t>MANGI DEVI</t>
  </si>
  <si>
    <t>VOKVNJJ</t>
  </si>
  <si>
    <t>INDARWARA,INDARWARA RANI,GUDA BINJA,306503</t>
  </si>
  <si>
    <t>ROHIT KUMAR</t>
  </si>
  <si>
    <t>JEVA RAM</t>
  </si>
  <si>
    <t>RUPMANI</t>
  </si>
  <si>
    <t>RAMESH KUMAR</t>
  </si>
  <si>
    <t>SANGEETA</t>
  </si>
  <si>
    <t>SARIKA</t>
  </si>
  <si>
    <t>MOHAN LAL</t>
  </si>
  <si>
    <t>GUDIYA</t>
  </si>
  <si>
    <t>RUPA RAM</t>
  </si>
  <si>
    <t>GAVARI DEVI</t>
  </si>
  <si>
    <t>KARAN SINGH</t>
  </si>
  <si>
    <t>VIKRAM SINGH</t>
  </si>
  <si>
    <t>NANDA KANWAR</t>
  </si>
  <si>
    <t>KOMAL</t>
  </si>
  <si>
    <t>SHAKSHI</t>
  </si>
  <si>
    <t>XXXX0679</t>
  </si>
  <si>
    <t>VWCVBHP</t>
  </si>
  <si>
    <t>Guda Bhimsingh,Rani,Guda Bhimsingh,306603</t>
  </si>
  <si>
    <t>LOKESH</t>
  </si>
  <si>
    <t>GEETA DEVI</t>
  </si>
  <si>
    <t>SOHAN LAL</t>
  </si>
  <si>
    <t>RAKESH DEWASI</t>
  </si>
  <si>
    <t>BHANWARLAL</t>
  </si>
  <si>
    <t>RAMESH PATEL</t>
  </si>
  <si>
    <t>INDERWARA,RANI,INDERWARA,306503</t>
  </si>
  <si>
    <t>VALA RAM</t>
  </si>
  <si>
    <t>CHAMPA DEVI</t>
  </si>
  <si>
    <t>SHOBHA DEWASI</t>
  </si>
  <si>
    <t>VIKARAM PARJAPAT</t>
  </si>
  <si>
    <t>DHALA RAM</t>
  </si>
  <si>
    <t>MADHUBALA</t>
  </si>
  <si>
    <t>LAXMI DEVI</t>
  </si>
  <si>
    <t>XXXX9979</t>
  </si>
  <si>
    <t>DEEPIKA RANA</t>
  </si>
  <si>
    <t>BHAGWATI DEVI</t>
  </si>
  <si>
    <t>XXXX7433</t>
  </si>
  <si>
    <t>KARAN BHATI</t>
  </si>
  <si>
    <t>MOTA RAM</t>
  </si>
  <si>
    <t>KUKI DEVI</t>
  </si>
  <si>
    <t>XXXX3126</t>
  </si>
  <si>
    <t>LAXMAN</t>
  </si>
  <si>
    <t>XXXX9879</t>
  </si>
  <si>
    <t>MAHESH KUMAR</t>
  </si>
  <si>
    <t>BASTI RAM</t>
  </si>
  <si>
    <t>LEELA DEVI</t>
  </si>
  <si>
    <t>XXXX7709</t>
  </si>
  <si>
    <t>SURESH KUMAR</t>
  </si>
  <si>
    <t>REKHA</t>
  </si>
  <si>
    <t>MANISHA</t>
  </si>
  <si>
    <t>MUKESH KUMAR</t>
  </si>
  <si>
    <t>XXXX2797</t>
  </si>
  <si>
    <t>WFMWSCC</t>
  </si>
  <si>
    <t>NEELAM CHOUDARY</t>
  </si>
  <si>
    <t>MAGA RAM</t>
  </si>
  <si>
    <t>SONI DEVI</t>
  </si>
  <si>
    <t>XXXX4704</t>
  </si>
  <si>
    <t>PARUL</t>
  </si>
  <si>
    <t>SAPUDI</t>
  </si>
  <si>
    <t>XXXX5537</t>
  </si>
  <si>
    <t>POOJA PARJAPAT</t>
  </si>
  <si>
    <t>MANGILAL</t>
  </si>
  <si>
    <t>CHUNNI DEVI</t>
  </si>
  <si>
    <t>XXXX9234</t>
  </si>
  <si>
    <t>inderwara,RANI,INDERWARA,306503</t>
  </si>
  <si>
    <t>RAHUL</t>
  </si>
  <si>
    <t>JEEVA RAM</t>
  </si>
  <si>
    <t>VIMLA</t>
  </si>
  <si>
    <t>XXXX9965</t>
  </si>
  <si>
    <t>WFMBCQK</t>
  </si>
  <si>
    <t>XXXX7951</t>
  </si>
  <si>
    <t>SANDEEP VAISHNAV</t>
  </si>
  <si>
    <t>SURESH DAS</t>
  </si>
  <si>
    <t>ANITA DEVI</t>
  </si>
  <si>
    <t>SONU</t>
  </si>
  <si>
    <t>KAMALA</t>
  </si>
  <si>
    <t>XXXX5656</t>
  </si>
  <si>
    <t>WFMYAOK</t>
  </si>
  <si>
    <t>SUGAN</t>
  </si>
  <si>
    <t>UGIYA DEVI</t>
  </si>
  <si>
    <t>XXXX1148</t>
  </si>
  <si>
    <t>YWBDFSC</t>
  </si>
  <si>
    <t>TARUN</t>
  </si>
  <si>
    <t>PRAVEEN KUMAR</t>
  </si>
  <si>
    <t>XXXX1376</t>
  </si>
  <si>
    <t>WZVVGKJ</t>
  </si>
  <si>
    <t>CHHAGAN LAL</t>
  </si>
  <si>
    <t>MANA RAM DEWASI</t>
  </si>
  <si>
    <t>PREMI</t>
  </si>
  <si>
    <t>XXXX1051</t>
  </si>
  <si>
    <t>YIKSIEB</t>
  </si>
  <si>
    <t>KAVITA</t>
  </si>
  <si>
    <t>BABU LAL</t>
  </si>
  <si>
    <t>SHAYARI DEVI</t>
  </si>
  <si>
    <t>XXXX1424</t>
  </si>
  <si>
    <t>0,Rani,INDERWARA,306503</t>
  </si>
  <si>
    <t>CHAMPA LAL</t>
  </si>
  <si>
    <t>SUKHIYA DEVI</t>
  </si>
  <si>
    <t>XXXX4590</t>
  </si>
  <si>
    <t>MANISHA RANA</t>
  </si>
  <si>
    <t>0,RANI,inderwara,306503</t>
  </si>
  <si>
    <t>PRAKASH</t>
  </si>
  <si>
    <t>KISHAN LAL</t>
  </si>
  <si>
    <t>PUSHPA</t>
  </si>
  <si>
    <t>XXXX0868</t>
  </si>
  <si>
    <t>RAHUL AKHAWAT</t>
  </si>
  <si>
    <t>XXXX5042</t>
  </si>
  <si>
    <t>WFMBQUG</t>
  </si>
  <si>
    <t>RAKESH ANKIYA</t>
  </si>
  <si>
    <t>XXXX5920</t>
  </si>
  <si>
    <t>RAVINA</t>
  </si>
  <si>
    <t>PAKA RAM</t>
  </si>
  <si>
    <t>DAMYANTI</t>
  </si>
  <si>
    <t>XXXX7283</t>
  </si>
  <si>
    <t>DHAMLI,MARWAR JN,DHAMLI,306501</t>
  </si>
  <si>
    <t>SUJA RAM</t>
  </si>
  <si>
    <t>MEHTA</t>
  </si>
  <si>
    <t>XXXX5792</t>
  </si>
  <si>
    <t>THAN SINGH KUMPAWAT</t>
  </si>
  <si>
    <t>HARI SINGH</t>
  </si>
  <si>
    <t>PRAKASH KANWAR</t>
  </si>
  <si>
    <t>XXXX0155</t>
  </si>
  <si>
    <t>YDEQCYG</t>
  </si>
  <si>
    <t>BHARAT KUMAR</t>
  </si>
  <si>
    <t>GANESH RAM</t>
  </si>
  <si>
    <t>RAMBHA DEVI</t>
  </si>
  <si>
    <t>BHARATI</t>
  </si>
  <si>
    <t>XXXX4805</t>
  </si>
  <si>
    <t>DEENA</t>
  </si>
  <si>
    <t>VADIYA DEVI</t>
  </si>
  <si>
    <t>XXXX5429</t>
  </si>
  <si>
    <t>YIYAISG</t>
  </si>
  <si>
    <t>MEGHWALO KA BAS,RANI,INDARWADA,306503</t>
  </si>
  <si>
    <t>DINESH</t>
  </si>
  <si>
    <t>LAXMI</t>
  </si>
  <si>
    <t>XXXX2256</t>
  </si>
  <si>
    <t>BACCISB</t>
  </si>
  <si>
    <t>HITESH KUMAR</t>
  </si>
  <si>
    <t>XXXX9179</t>
  </si>
  <si>
    <t>KAILASH</t>
  </si>
  <si>
    <t>SUA DEVI</t>
  </si>
  <si>
    <t>XXXX9391</t>
  </si>
  <si>
    <t>YYYYEAF</t>
  </si>
  <si>
    <t>RAIKO KI DHANI,MARWAR JUNCTION,DHAMLI,306501</t>
  </si>
  <si>
    <t>KANA RAM</t>
  </si>
  <si>
    <t>XXXX8913</t>
  </si>
  <si>
    <t>KARAN DEWASI</t>
  </si>
  <si>
    <t>RANA RAM</t>
  </si>
  <si>
    <t>XXXX5114</t>
  </si>
  <si>
    <t>YSKEUWG</t>
  </si>
  <si>
    <t>105, DEWASIYO KA BAS,RANI,INDERWARA,306503</t>
  </si>
  <si>
    <t>LALITA</t>
  </si>
  <si>
    <t>SUKIYA</t>
  </si>
  <si>
    <t>XXXX3821</t>
  </si>
  <si>
    <t>SHAYRI DEVI</t>
  </si>
  <si>
    <t>NARENDRA</t>
  </si>
  <si>
    <t>SHIV RAM</t>
  </si>
  <si>
    <t>XXXX7424</t>
  </si>
  <si>
    <t>WFMYAOC</t>
  </si>
  <si>
    <t>102, DEWASIYO KA BAS,RANI,INDERWARA,306503</t>
  </si>
  <si>
    <t>POOJA KANWAR</t>
  </si>
  <si>
    <t>KUNDAN SINGH</t>
  </si>
  <si>
    <t>MITHU KANWAR</t>
  </si>
  <si>
    <t>XXXX4038</t>
  </si>
  <si>
    <t>RADHA RANA</t>
  </si>
  <si>
    <t>RAKESH BHATI</t>
  </si>
  <si>
    <t>PHULI DEVI</t>
  </si>
  <si>
    <t>XXXX2158</t>
  </si>
  <si>
    <t>YGBSSGB</t>
  </si>
  <si>
    <t>REKHA DEWASI</t>
  </si>
  <si>
    <t>MEHTA DEVI</t>
  </si>
  <si>
    <t>XXXX9791</t>
  </si>
  <si>
    <t>VWRKTJP</t>
  </si>
  <si>
    <t>SHIVNATH RAM</t>
  </si>
  <si>
    <t>BAGADI DEVI</t>
  </si>
  <si>
    <t>XXXX6719</t>
  </si>
  <si>
    <t>VXSVOVJ</t>
  </si>
  <si>
    <t>RINKU DEVI</t>
  </si>
  <si>
    <t>VIMLA DEVI</t>
  </si>
  <si>
    <t>XXXX9050</t>
  </si>
  <si>
    <t>SUMAN DEWASI</t>
  </si>
  <si>
    <t>MOKI DEVI</t>
  </si>
  <si>
    <t>SUNDAR DEVASI</t>
  </si>
  <si>
    <t>BHOPA RAM</t>
  </si>
  <si>
    <t>XXXX8982</t>
  </si>
  <si>
    <t>SURESH DEWASI</t>
  </si>
  <si>
    <t>XXXX1810</t>
  </si>
  <si>
    <t>DEEPA RAM</t>
  </si>
  <si>
    <t>JHANMKU DEVI</t>
  </si>
  <si>
    <t>YUVRAJ SINGH</t>
  </si>
  <si>
    <t>BHERU SINGH</t>
  </si>
  <si>
    <t>BHANWAR KUNWAR</t>
  </si>
  <si>
    <t>XXXX3109</t>
  </si>
  <si>
    <t>AARTI VAISHNAV</t>
  </si>
  <si>
    <t>SANTOSH DAS</t>
  </si>
  <si>
    <t>XXXX0268</t>
  </si>
  <si>
    <t>WZPBPZR</t>
  </si>
  <si>
    <t>BHAVESH</t>
  </si>
  <si>
    <t>TARA RAM</t>
  </si>
  <si>
    <t>BHAVNA DEVI</t>
  </si>
  <si>
    <t>XXXX0340</t>
  </si>
  <si>
    <t>WZPWSCH</t>
  </si>
  <si>
    <t>MISHRILAL DEWASI</t>
  </si>
  <si>
    <t>CHANDA DEVI</t>
  </si>
  <si>
    <t>XXXX8010</t>
  </si>
  <si>
    <t>YIGGBAO</t>
  </si>
  <si>
    <t>GANPAT BHATI</t>
  </si>
  <si>
    <t>SAKA RAM BHATI</t>
  </si>
  <si>
    <t>MOHANI</t>
  </si>
  <si>
    <t>XXXX5010</t>
  </si>
  <si>
    <t>WFMBIQS</t>
  </si>
  <si>
    <t>GANPAT PRAJAPAT</t>
  </si>
  <si>
    <t>NARAYAN LAL</t>
  </si>
  <si>
    <t>XXXX8356</t>
  </si>
  <si>
    <t>WZPBRTP</t>
  </si>
  <si>
    <t>HEENA ANKIYA</t>
  </si>
  <si>
    <t>BADRI LAL ANKIYA</t>
  </si>
  <si>
    <t>XXXX0221</t>
  </si>
  <si>
    <t>WZPWZWX</t>
  </si>
  <si>
    <t>HEENA BHATI</t>
  </si>
  <si>
    <t>PYARI DEVI</t>
  </si>
  <si>
    <t>XXXX2442</t>
  </si>
  <si>
    <t>WZPWZWV</t>
  </si>
  <si>
    <t>MAHENDRA KUMAR</t>
  </si>
  <si>
    <t>MANISH KUMAR</t>
  </si>
  <si>
    <t>XXXX6869</t>
  </si>
  <si>
    <t>XXXX1157</t>
  </si>
  <si>
    <t>MANA RAM</t>
  </si>
  <si>
    <t>PREMI DEVI</t>
  </si>
  <si>
    <t>XXXX9146</t>
  </si>
  <si>
    <t>DEWASIO KA BAS,RANI,INDERWARA,306503</t>
  </si>
  <si>
    <t>OM PRAKASH CHOUDHARY</t>
  </si>
  <si>
    <t>BHANA RAM</t>
  </si>
  <si>
    <t>FAUDI DEVI</t>
  </si>
  <si>
    <t>XXXX5043</t>
  </si>
  <si>
    <t>YSBIIKK</t>
  </si>
  <si>
    <t>PRAKASH DEVASI</t>
  </si>
  <si>
    <t>PEMA RAM</t>
  </si>
  <si>
    <t>VARJU DEVI</t>
  </si>
  <si>
    <t>XXXX2450</t>
  </si>
  <si>
    <t>SHIVAM RATHORE</t>
  </si>
  <si>
    <t>XXXX3419</t>
  </si>
  <si>
    <t>WZPVHOH</t>
  </si>
  <si>
    <t>SHRIYANKA</t>
  </si>
  <si>
    <t>VINOD KUMAR</t>
  </si>
  <si>
    <t>XXXX2656</t>
  </si>
  <si>
    <t>SINTU SIRVI</t>
  </si>
  <si>
    <t>FUA RAM</t>
  </si>
  <si>
    <t>XXXX1298</t>
  </si>
  <si>
    <t>VVSBONP</t>
  </si>
  <si>
    <t>MADHU BALA</t>
  </si>
  <si>
    <t>XXXX0188</t>
  </si>
  <si>
    <t>VIKASH MEENA</t>
  </si>
  <si>
    <t>DAMYANTI DEVI</t>
  </si>
  <si>
    <t>VIMLA CHOUDHARY</t>
  </si>
  <si>
    <t>XXXX3389</t>
  </si>
  <si>
    <t>VINAYRAJ SINGH</t>
  </si>
  <si>
    <t>SHARWAN SINGH</t>
  </si>
  <si>
    <t>SHYAM KANWAR</t>
  </si>
  <si>
    <t>XXXX6495</t>
  </si>
  <si>
    <t>WFMUOWO</t>
  </si>
  <si>
    <t>VILLAGE POST- INDERWARA, ,RANI,INDERWARA,306503</t>
  </si>
  <si>
    <t>BHAVESH KUMAR</t>
  </si>
  <si>
    <t>XXXX0143</t>
  </si>
  <si>
    <t>DHEERENDRA KUMAR</t>
  </si>
  <si>
    <t>JAGDISH KUMAR</t>
  </si>
  <si>
    <t>XXXX0489</t>
  </si>
  <si>
    <t>WFMYMSK</t>
  </si>
  <si>
    <t>inderwara,rani,inderwara,306503</t>
  </si>
  <si>
    <t>DIMPAL BHATI</t>
  </si>
  <si>
    <t>XXXX8570</t>
  </si>
  <si>
    <t>DIVYA VAISHNAV</t>
  </si>
  <si>
    <t>XXXX8798</t>
  </si>
  <si>
    <t>indewrwara,rani,indeerwara,306503</t>
  </si>
  <si>
    <t>INDRA DEVI</t>
  </si>
  <si>
    <t>DAGRI DEVI</t>
  </si>
  <si>
    <t>XXXX4641</t>
  </si>
  <si>
    <t>WFMYCAO</t>
  </si>
  <si>
    <t>inderwara,raniu,inderwara,306503</t>
  </si>
  <si>
    <t>JINU RATHORE</t>
  </si>
  <si>
    <t>DEVI SINGH</t>
  </si>
  <si>
    <t>ANOP KANWAR</t>
  </si>
  <si>
    <t>XXXX4629</t>
  </si>
  <si>
    <t>XXXX1874</t>
  </si>
  <si>
    <t>MUKESH</t>
  </si>
  <si>
    <t>BHOMA RAM</t>
  </si>
  <si>
    <t>JAMNA</t>
  </si>
  <si>
    <t>XXXX1535</t>
  </si>
  <si>
    <t>DEWASIYO KA VAS,RANI,BIJOWA,306601</t>
  </si>
  <si>
    <t>KHETA RAM</t>
  </si>
  <si>
    <t>XXXX9285</t>
  </si>
  <si>
    <t>NIRMA DEWASI</t>
  </si>
  <si>
    <t>DEWASIYO KA BAS, INDERWARA,INDARWARA RANI,INDERWARA,306503</t>
  </si>
  <si>
    <t>NIRMA VAISHNAV</t>
  </si>
  <si>
    <t>VORIDAS</t>
  </si>
  <si>
    <t>XXXX4477</t>
  </si>
  <si>
    <t>WFMYMAC</t>
  </si>
  <si>
    <t>inderwara,rani,indewrwara,306503</t>
  </si>
  <si>
    <t>POOJA</t>
  </si>
  <si>
    <t>BHEEKHA RAM</t>
  </si>
  <si>
    <t>XXXX8476</t>
  </si>
  <si>
    <t>THAKURLA,PALI,THAKURLA,306504</t>
  </si>
  <si>
    <t>PRIYA SEN</t>
  </si>
  <si>
    <t>RAMESH KUMAR SEN</t>
  </si>
  <si>
    <t>XXXX7044</t>
  </si>
  <si>
    <t>VNKSOJH</t>
  </si>
  <si>
    <t>PRIYANKA DEVASI</t>
  </si>
  <si>
    <t>XXXX5097</t>
  </si>
  <si>
    <t>YWDASMO</t>
  </si>
  <si>
    <t>XXXX7080</t>
  </si>
  <si>
    <t>VVJHBJJ</t>
  </si>
  <si>
    <t>Rahul</t>
  </si>
  <si>
    <t>Bhera Ram</t>
  </si>
  <si>
    <t>Saroj Devi</t>
  </si>
  <si>
    <t>SHIV RAJ SINGH</t>
  </si>
  <si>
    <t>SURENDRA SINGH</t>
  </si>
  <si>
    <t>RAJENDRA KANWAR</t>
  </si>
  <si>
    <t>XXXX1159</t>
  </si>
  <si>
    <t>TBCCMYB</t>
  </si>
  <si>
    <t>SURATA DEVASI</t>
  </si>
  <si>
    <t>GANA RAM</t>
  </si>
  <si>
    <t>XXXX3095</t>
  </si>
  <si>
    <t>DHAMLI,MARWAR JUNCTION,DHAMLI,306503</t>
  </si>
  <si>
    <t>UDAYRAJ</t>
  </si>
  <si>
    <t>XXXX2399</t>
  </si>
  <si>
    <t>VISHAL RATHORE</t>
  </si>
  <si>
    <t>XXXX2422</t>
  </si>
  <si>
    <t>YASHODA</t>
  </si>
  <si>
    <t>XXXX6052</t>
  </si>
  <si>
    <t>VZJZBTX</t>
  </si>
  <si>
    <t>AARTI</t>
  </si>
  <si>
    <t>BHAGAVATI DEVI</t>
  </si>
  <si>
    <t>XXXX2317</t>
  </si>
  <si>
    <t>YWCQASW</t>
  </si>
  <si>
    <t>ANJU CHOUDHARY</t>
  </si>
  <si>
    <t>XXXX1245</t>
  </si>
  <si>
    <t>INDERWARA,rani,inderwara,306503</t>
  </si>
  <si>
    <t>ARUN DEWASI</t>
  </si>
  <si>
    <t>KANIYA DEVI</t>
  </si>
  <si>
    <t>XXXX1871</t>
  </si>
  <si>
    <t>YUBGIBB</t>
  </si>
  <si>
    <t>BHAVANI SINGH</t>
  </si>
  <si>
    <t>HADMAT SINGH</t>
  </si>
  <si>
    <t>KISHOR KANWAR</t>
  </si>
  <si>
    <t>XXXX3343</t>
  </si>
  <si>
    <t>BHAWANA KANWAR</t>
  </si>
  <si>
    <t>DALPAT SINGH</t>
  </si>
  <si>
    <t>XXXX4560</t>
  </si>
  <si>
    <t>INDERWARA ,RANI,INDERWARA,306503</t>
  </si>
  <si>
    <t>DEEPENDRA SINGH</t>
  </si>
  <si>
    <t>RAVAT VSINGH</t>
  </si>
  <si>
    <t>KAILASH KANWAR</t>
  </si>
  <si>
    <t>XXXX3566</t>
  </si>
  <si>
    <t>WZPVWBH</t>
  </si>
  <si>
    <t>GUDAJAITSINGH,RANI,GUDAJAITSINGH,306503</t>
  </si>
  <si>
    <t>LOHAR KAJAL</t>
  </si>
  <si>
    <t>MITHA LAL</t>
  </si>
  <si>
    <t>WZPVZTP</t>
  </si>
  <si>
    <t>INDRA COLONY ,RANI,GUDA JAITSINGH,306503</t>
  </si>
  <si>
    <t>MEENA KANWAR</t>
  </si>
  <si>
    <t>CHHATAR SINGH</t>
  </si>
  <si>
    <t>JANGAL KANWAR</t>
  </si>
  <si>
    <t>XXXX5343</t>
  </si>
  <si>
    <t>NARESH KUMAR</t>
  </si>
  <si>
    <t>SARSVATI</t>
  </si>
  <si>
    <t>XXXX1839</t>
  </si>
  <si>
    <t>WZPBPPN</t>
  </si>
  <si>
    <t>PANKAJ KUMAR</t>
  </si>
  <si>
    <t>XXXX8561</t>
  </si>
  <si>
    <t>MEGHWALO KA BAS,RANI,GUDAJAITSINGH,306503</t>
  </si>
  <si>
    <t>PAPIYA DEVI DEVASI</t>
  </si>
  <si>
    <t>PRAVIN KUMAR</t>
  </si>
  <si>
    <t>XXXX5571</t>
  </si>
  <si>
    <t>RINKU ANKIYA</t>
  </si>
  <si>
    <t>XXXX1547</t>
  </si>
  <si>
    <t>SUMAN KANWAR</t>
  </si>
  <si>
    <t>XXXX1834</t>
  </si>
  <si>
    <t>GANPAT SINGH</t>
  </si>
  <si>
    <t>MUNNA KANWAR</t>
  </si>
  <si>
    <t>XXXX0802</t>
  </si>
  <si>
    <t>fnuksa- dh la[;k dk vuqikr</t>
  </si>
  <si>
    <t>d{kk 1 ls 5 rd 100 xzke xsgqa</t>
  </si>
  <si>
    <t>cPpks dks nh tkus okyh dqy [kk|kUu dh ek=k ¼100 izfr Nk=@Nk=k½</t>
  </si>
  <si>
    <t>cPpks dks nh tkus okyh dqy [kk|kUu dh ek=k ¼150 izfr Nk=@Nk=k½</t>
  </si>
  <si>
    <t>d{kk 6 ls 8 rd 100 xzke xsgqa</t>
  </si>
  <si>
    <t>dqy ukekadu l= 2020&amp;21</t>
  </si>
  <si>
    <t>d{kk 1 ls 8 rd ukekadu l= 2020&amp;21</t>
  </si>
  <si>
    <t>fo|kfFkZ;ksa ds ekrk&amp;firk@vfHkHkkod dks miyC/k djk;s tk jgs [kk|kkUu dh izkfIr jlhn</t>
  </si>
  <si>
    <t>Ø-la-</t>
  </si>
  <si>
    <t>uke fo|kFkhZ</t>
  </si>
  <si>
    <t>ekrk&amp;firk@vfHkHkkod dk uke</t>
  </si>
  <si>
    <t>[kk|kkUu dh ek=k
¼fdyksxzke esa½</t>
  </si>
  <si>
    <t>[kk|kUu izkIrdRrkZ ds gLrk{kj</t>
  </si>
  <si>
    <t>xsgwa</t>
  </si>
  <si>
    <t>[kk|kUu izkfr fnukad</t>
  </si>
  <si>
    <t>Daily Balance Sheet</t>
  </si>
  <si>
    <t>Date</t>
  </si>
  <si>
    <t>Opening Balance
(Class 1 to 5)</t>
  </si>
  <si>
    <t>Opening Balance
(Class 6 to 8)</t>
  </si>
  <si>
    <t>Distribution for date
(Class 1 to 5)</t>
  </si>
  <si>
    <t>Distribution for date
(Class 6 to 8)</t>
  </si>
  <si>
    <t>Remaing Balance
(Class 1 to 5)</t>
  </si>
  <si>
    <t>Remaing Balance
(Class 6 to 8)</t>
  </si>
  <si>
    <t>Wheat</t>
  </si>
  <si>
    <t>Rice</t>
  </si>
  <si>
    <t>fo|kfFkZ;ksa dh la[;k ftudks [kk|kUu forj.k fd;k x;k</t>
  </si>
  <si>
    <t>vfrfjDr [kk|kUu dh vko';drk</t>
  </si>
  <si>
    <t>d{kk 1 ls 5</t>
  </si>
  <si>
    <t>d{kk 6 ls 8</t>
  </si>
  <si>
    <t>fnukad %&amp;</t>
  </si>
  <si>
    <t>nSfud [kk|kUu forj.k lwpuk</t>
  </si>
  <si>
    <t>izkjfEHkd 'ks"k dqy [kk|kUu dh ek=k ¼fdykxzke esa½</t>
  </si>
  <si>
    <t>[kk|kUu forj.k   ek=k ¼fdykxzke esa½</t>
  </si>
  <si>
    <t xml:space="preserve"> 'ks"k [k|kUu ek=k ¼fdykxzke esa½</t>
  </si>
  <si>
    <t>fo|ky; dk izdkj</t>
  </si>
  <si>
    <t>[kk|kUu forj.k mijkUr 'ks"k [k|kUu</t>
  </si>
  <si>
    <t>Total Class 1 to 5</t>
  </si>
  <si>
    <t>Total Class 6 to 8</t>
  </si>
  <si>
    <t>nSfud [kk|kUu forj.k d{kkokj</t>
  </si>
  <si>
    <t>fnukad</t>
  </si>
  <si>
    <t>Programmer  &amp;   Presented By</t>
  </si>
  <si>
    <t>HEERA LAL JAT</t>
  </si>
  <si>
    <t>Sr. Teacher at GSSS Inderwara (PALI)</t>
  </si>
  <si>
    <t>V./P. -  CHANDAWAL NAGAR , SOJAT (PALI)</t>
  </si>
  <si>
    <t>heeralaljatexcelguru@gmail.com</t>
  </si>
  <si>
    <t>t; xq:nso oklqnso th egkjkt</t>
  </si>
  <si>
    <t>rd</t>
  </si>
  <si>
    <t xml:space="preserve">संस्कृत स्कूल </t>
  </si>
  <si>
    <t xml:space="preserve">मॉडल स्कूल </t>
  </si>
  <si>
    <t>vfrfjDr [kk|kUu dh vko';drk gksus ij izkIr [kk|kUu d{kk 1 ls 5</t>
  </si>
  <si>
    <t>vfrfjDr [kk|kUu dh vko';drk gksus ij izkIr [kk|kUu d{kk 6 ls 8</t>
  </si>
  <si>
    <t>[kk|kUu forj.k lwpuk</t>
  </si>
  <si>
    <r>
      <t xml:space="preserve">miyC/k djk;s x, [kk|kUu dh ek=k ¼eSfVªd Vu esa½                            </t>
    </r>
    <r>
      <rPr>
        <sz val="12"/>
        <color theme="1"/>
        <rFont val="Kruti Dev 010"/>
      </rPr>
      <t>,d eSfVªd Vu esa 1000 fdyksxzke gksrk gSaA</t>
    </r>
  </si>
  <si>
    <r>
      <t xml:space="preserve">;gkW </t>
    </r>
    <r>
      <rPr>
        <sz val="14"/>
        <color theme="1"/>
        <rFont val="Calibri"/>
        <family val="2"/>
        <scheme val="minor"/>
      </rPr>
      <t xml:space="preserve">M.T. </t>
    </r>
    <r>
      <rPr>
        <sz val="14"/>
        <color theme="1"/>
        <rFont val="Kruti Dev 010"/>
      </rPr>
      <t>dk eryc ¼eSfVªd Vu ls gSaA</t>
    </r>
    <r>
      <rPr>
        <sz val="14"/>
        <color theme="1"/>
        <rFont val="Calibri"/>
        <family val="2"/>
        <scheme val="minor"/>
      </rPr>
      <t>*</t>
    </r>
  </si>
  <si>
    <t xml:space="preserve">सही सूचना के लिए बैलेंस शीट पर जो खाद्यान्न वितरण की अंतिम तारीख़ शौ हो रहीं हैं , वह तारीख़ यहाँ पीले कलर की सेल में लिखें </t>
  </si>
  <si>
    <t xml:space="preserve">जिस तारीख़ की सूचना चाहिए वह तारीख़ यहाँ पीले कलर की सेल में सलेक्ट करें </t>
  </si>
  <si>
    <t>fo|kfFkZ;ksa dks forfjr [kk|kUu</t>
  </si>
  <si>
    <t>dqy ukekadu</t>
  </si>
  <si>
    <t>ykHkkfUor fo|kFkhZ</t>
  </si>
  <si>
    <t>forfjr [kk|kUu</t>
  </si>
  <si>
    <t>ckyd</t>
  </si>
  <si>
    <t>ckfydk</t>
  </si>
  <si>
    <t>dqy</t>
  </si>
  <si>
    <t>Report Generate</t>
  </si>
  <si>
    <t>Blank Format</t>
  </si>
  <si>
    <t xml:space="preserve"> ls fnukad </t>
  </si>
  <si>
    <t xml:space="preserve"> rd</t>
  </si>
  <si>
    <t xml:space="preserve">fnukad </t>
  </si>
  <si>
    <t>------------------</t>
  </si>
  <si>
    <t>----------------</t>
  </si>
  <si>
    <t>jkT; ljdkj }kjk fu/kkZfjr ek=k</t>
  </si>
  <si>
    <t>d{kk 1 ls 5 ds cPpks dks nh tkus okyh dqy [kk|kkUu dh ek=k ¼izfr Nk=@Nk=k½</t>
  </si>
  <si>
    <t>d{kk 6 ls 8 ds cPpks dks nh tkus okyh dqy [kk|kkUu dh ek=k ¼izfr Nk=@Nk=k½</t>
  </si>
  <si>
    <t>d{kk 8 rd dqy ukekadu l= 2020&amp;21</t>
  </si>
  <si>
    <t>d{kk 1 ls 5 rd dqy ukekadu l= 2020&amp;21</t>
  </si>
  <si>
    <t xml:space="preserve"> fu/kkZfjr ek=k ls forfjr dqy [kk|kUu ys[kk d{kk 1 ls 5</t>
  </si>
  <si>
    <t>izkjfEHkd 'ks"k dqy [kk|kUu</t>
  </si>
  <si>
    <t>vuqekfur forfjr [kk|kUu</t>
  </si>
  <si>
    <t xml:space="preserve"> fu/kkZfjr ek=k ls forfjr dqy [kk|kUu ys[kk d{kk 6 ls 8</t>
  </si>
  <si>
    <t>xsgwa ds fy, dqy fnol</t>
  </si>
  <si>
    <t>pkoy ds fy, dqy fnol</t>
  </si>
  <si>
    <t>d{kk 6 ls 8 rd dqy ukekadu l= 2020&amp;21</t>
  </si>
  <si>
    <t xml:space="preserve">आप जैसे ही रिपोर्ट जेनेरेट पर क्लिक करेंगे तो रिपोर्ट जेनेरेट हो जायेगी तथा ब्लैंक फॉरमेट पर क्लिक करेंगे तो आपको खाली प्रपत्र मिल जाएगा </t>
  </si>
  <si>
    <t>E</t>
  </si>
  <si>
    <t xml:space="preserve">Sheet password </t>
  </si>
  <si>
    <t>MDM</t>
  </si>
  <si>
    <t>cell password</t>
  </si>
  <si>
    <t>mdm</t>
  </si>
</sst>
</file>

<file path=xl/styles.xml><?xml version="1.0" encoding="utf-8"?>
<styleSheet xmlns="http://schemas.openxmlformats.org/spreadsheetml/2006/main">
  <numFmts count="7">
    <numFmt numFmtId="164" formatCode="##.###\ &quot;KG&quot;"/>
    <numFmt numFmtId="165" formatCode="dd/mm/yyyy"/>
    <numFmt numFmtId="166" formatCode="##.##\ &quot;KG&quot;"/>
    <numFmt numFmtId="167" formatCode="0.000\ &quot;KG&quot;"/>
    <numFmt numFmtId="168" formatCode="0.00\ &quot;KG&quot;"/>
    <numFmt numFmtId="169" formatCode="0.000\ &quot;M.T&quot;"/>
    <numFmt numFmtId="170" formatCode="0.000"/>
  </numFmts>
  <fonts count="67">
    <font>
      <sz val="11"/>
      <color theme="1"/>
      <name val="Calibri"/>
      <family val="2"/>
      <scheme val="minor"/>
    </font>
    <font>
      <b/>
      <sz val="20"/>
      <color theme="1"/>
      <name val="Kruti Dev 010"/>
    </font>
    <font>
      <sz val="16"/>
      <color theme="1"/>
      <name val="Kruti Dev 010"/>
    </font>
    <font>
      <b/>
      <sz val="16"/>
      <color theme="1"/>
      <name val="Kruti Dev 010"/>
    </font>
    <font>
      <b/>
      <sz val="14"/>
      <color theme="1"/>
      <name val="Calibri"/>
      <family val="2"/>
      <scheme val="minor"/>
    </font>
    <font>
      <sz val="14"/>
      <color theme="1"/>
      <name val="Kruti Dev 010"/>
    </font>
    <font>
      <b/>
      <sz val="14"/>
      <color theme="1"/>
      <name val="Kruti Dev 010"/>
    </font>
    <font>
      <b/>
      <sz val="12"/>
      <color theme="1"/>
      <name val="Calibri"/>
      <family val="2"/>
      <scheme val="minor"/>
    </font>
    <font>
      <b/>
      <sz val="18"/>
      <color rgb="FFFF0000"/>
      <name val="Kruti Dev 010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Kruti Dev 010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Kruti Dev 010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color theme="1"/>
      <name val="Kruti Dev 010"/>
    </font>
    <font>
      <b/>
      <sz val="24"/>
      <color theme="1"/>
      <name val="Kruti Dev 010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00FF"/>
      <name val="Kruti Dev 010"/>
    </font>
    <font>
      <b/>
      <sz val="16"/>
      <color rgb="FFFF00FF"/>
      <name val="Kruti Dev 010"/>
    </font>
    <font>
      <b/>
      <sz val="16"/>
      <color rgb="FFC00000"/>
      <name val="Kruti Dev 010"/>
    </font>
    <font>
      <b/>
      <sz val="16"/>
      <color rgb="FFFF00FF"/>
      <name val="Calibri"/>
      <family val="2"/>
      <scheme val="minor"/>
    </font>
    <font>
      <b/>
      <sz val="16"/>
      <color theme="9" tint="-0.499984740745262"/>
      <name val="Kruti Dev 010"/>
    </font>
    <font>
      <b/>
      <i/>
      <u/>
      <sz val="18"/>
      <color rgb="FF7030A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i/>
      <u/>
      <sz val="18"/>
      <color theme="9" tint="-0.499984740745262"/>
      <name val="Calibri"/>
      <family val="2"/>
    </font>
    <font>
      <b/>
      <sz val="16"/>
      <color rgb="FFD60093"/>
      <name val="Kruti Dev 010"/>
    </font>
    <font>
      <b/>
      <sz val="11"/>
      <color rgb="FF0000FF"/>
      <name val="Calibri"/>
      <family val="2"/>
      <scheme val="minor"/>
    </font>
    <font>
      <b/>
      <u/>
      <sz val="16"/>
      <color theme="1"/>
      <name val="Kruti Dev 010"/>
    </font>
    <font>
      <sz val="12"/>
      <color theme="1"/>
      <name val="Kruti Dev 010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0000FF"/>
      <name val="Kruti Dev 010"/>
    </font>
    <font>
      <b/>
      <sz val="14"/>
      <color rgb="FFFF00FF"/>
      <name val="Kruti Dev 010"/>
    </font>
    <font>
      <b/>
      <sz val="14"/>
      <color rgb="FFFF0000"/>
      <name val="Kruti Dev 010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theme="1"/>
      <name val="Kruti Dev 010"/>
    </font>
    <font>
      <b/>
      <i/>
      <sz val="14"/>
      <color rgb="FFFF0000"/>
      <name val="Calibri"/>
      <family val="2"/>
      <scheme val="minor"/>
    </font>
    <font>
      <sz val="20"/>
      <color theme="1"/>
      <name val="Wingdings"/>
      <charset val="2"/>
    </font>
    <font>
      <b/>
      <sz val="12"/>
      <color rgb="FFC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276">
    <xf numFmtId="0" fontId="0" fillId="0" borderId="0" xfId="0"/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" fillId="7" borderId="0" xfId="0" applyFont="1" applyFill="1" applyAlignment="1" applyProtection="1">
      <protection hidden="1"/>
    </xf>
    <xf numFmtId="0" fontId="0" fillId="0" borderId="0" xfId="0" applyProtection="1">
      <protection hidden="1"/>
    </xf>
    <xf numFmtId="0" fontId="19" fillId="0" borderId="0" xfId="0" applyFont="1" applyAlignment="1" applyProtection="1">
      <protection hidden="1"/>
    </xf>
    <xf numFmtId="0" fontId="18" fillId="0" borderId="4" xfId="0" applyFont="1" applyBorder="1" applyAlignment="1" applyProtection="1">
      <alignment vertical="center"/>
      <protection hidden="1"/>
    </xf>
    <xf numFmtId="0" fontId="7" fillId="9" borderId="1" xfId="0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168" fontId="28" fillId="0" borderId="1" xfId="0" applyNumberFormat="1" applyFont="1" applyBorder="1" applyAlignment="1" applyProtection="1">
      <alignment horizontal="center" vertical="center"/>
      <protection hidden="1"/>
    </xf>
    <xf numFmtId="167" fontId="4" fillId="0" borderId="17" xfId="0" applyNumberFormat="1" applyFont="1" applyBorder="1" applyAlignment="1" applyProtection="1">
      <alignment horizontal="center" vertical="center"/>
      <protection hidden="1"/>
    </xf>
    <xf numFmtId="167" fontId="30" fillId="0" borderId="17" xfId="0" applyNumberFormat="1" applyFont="1" applyBorder="1" applyAlignment="1" applyProtection="1">
      <alignment horizontal="center" vertical="center"/>
      <protection hidden="1"/>
    </xf>
    <xf numFmtId="167" fontId="32" fillId="0" borderId="17" xfId="0" applyNumberFormat="1" applyFont="1" applyFill="1" applyBorder="1" applyAlignment="1" applyProtection="1">
      <alignment horizontal="center" vertical="center"/>
      <protection hidden="1"/>
    </xf>
    <xf numFmtId="167" fontId="31" fillId="0" borderId="17" xfId="0" applyNumberFormat="1" applyFont="1" applyFill="1" applyBorder="1" applyAlignment="1" applyProtection="1">
      <alignment horizontal="center" vertical="center"/>
      <protection hidden="1"/>
    </xf>
    <xf numFmtId="167" fontId="29" fillId="0" borderId="17" xfId="0" applyNumberFormat="1" applyFont="1" applyBorder="1" applyAlignment="1" applyProtection="1">
      <alignment horizontal="center" vertical="center"/>
      <protection hidden="1"/>
    </xf>
    <xf numFmtId="165" fontId="4" fillId="10" borderId="0" xfId="0" applyNumberFormat="1" applyFont="1" applyFill="1" applyAlignment="1" applyProtection="1">
      <alignment horizontal="center" vertical="center"/>
      <protection locked="0"/>
    </xf>
    <xf numFmtId="2" fontId="17" fillId="9" borderId="1" xfId="0" applyNumberFormat="1" applyFont="1" applyFill="1" applyBorder="1" applyAlignment="1" applyProtection="1">
      <alignment horizontal="center" vertical="center"/>
      <protection hidden="1"/>
    </xf>
    <xf numFmtId="2" fontId="34" fillId="9" borderId="1" xfId="0" applyNumberFormat="1" applyFont="1" applyFill="1" applyBorder="1" applyAlignment="1" applyProtection="1">
      <alignment horizontal="center" vertical="center"/>
      <protection hidden="1"/>
    </xf>
    <xf numFmtId="168" fontId="15" fillId="0" borderId="1" xfId="0" applyNumberFormat="1" applyFont="1" applyBorder="1" applyAlignment="1" applyProtection="1">
      <alignment horizontal="center" vertical="center"/>
      <protection hidden="1"/>
    </xf>
    <xf numFmtId="168" fontId="35" fillId="0" borderId="1" xfId="0" applyNumberFormat="1" applyFont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/>
      <protection locked="0"/>
    </xf>
    <xf numFmtId="165" fontId="1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9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22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14" fontId="4" fillId="0" borderId="0" xfId="0" applyNumberFormat="1" applyFont="1" applyFill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167" fontId="0" fillId="0" borderId="0" xfId="0" applyNumberFormat="1" applyProtection="1">
      <protection hidden="1"/>
    </xf>
    <xf numFmtId="0" fontId="29" fillId="0" borderId="17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66" fontId="4" fillId="0" borderId="0" xfId="0" applyNumberFormat="1" applyFont="1" applyBorder="1" applyAlignment="1" applyProtection="1">
      <alignment horizontal="center" vertical="center"/>
      <protection hidden="1"/>
    </xf>
    <xf numFmtId="0" fontId="29" fillId="0" borderId="17" xfId="0" applyFont="1" applyBorder="1" applyAlignment="1" applyProtection="1">
      <alignment horizontal="center" vertical="center"/>
      <protection hidden="1"/>
    </xf>
    <xf numFmtId="166" fontId="0" fillId="0" borderId="0" xfId="0" applyNumberFormat="1" applyProtection="1">
      <protection hidden="1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left" vertical="center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1" fontId="9" fillId="2" borderId="1" xfId="0" applyNumberFormat="1" applyFont="1" applyFill="1" applyBorder="1" applyAlignment="1" applyProtection="1">
      <alignment horizontal="center" vertical="top" wrapText="1"/>
      <protection hidden="1"/>
    </xf>
    <xf numFmtId="1" fontId="10" fillId="3" borderId="1" xfId="0" applyNumberFormat="1" applyFont="1" applyFill="1" applyBorder="1" applyAlignment="1" applyProtection="1">
      <alignment horizontal="center" vertical="top" wrapText="1"/>
      <protection hidden="1"/>
    </xf>
    <xf numFmtId="1" fontId="9" fillId="4" borderId="1" xfId="0" applyNumberFormat="1" applyFont="1" applyFill="1" applyBorder="1" applyAlignment="1" applyProtection="1">
      <alignment horizontal="center" vertical="top" wrapText="1"/>
      <protection hidden="1"/>
    </xf>
    <xf numFmtId="1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6" borderId="0" xfId="0" applyFill="1" applyProtection="1">
      <protection hidden="1"/>
    </xf>
    <xf numFmtId="0" fontId="0" fillId="5" borderId="0" xfId="0" applyFill="1" applyProtection="1">
      <protection hidden="1"/>
    </xf>
    <xf numFmtId="14" fontId="4" fillId="5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14" fontId="0" fillId="5" borderId="0" xfId="0" applyNumberFormat="1" applyFill="1" applyProtection="1">
      <protection hidden="1"/>
    </xf>
    <xf numFmtId="0" fontId="0" fillId="5" borderId="10" xfId="0" applyFill="1" applyBorder="1" applyProtection="1">
      <protection hidden="1"/>
    </xf>
    <xf numFmtId="0" fontId="2" fillId="5" borderId="14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Protection="1">
      <protection hidden="1"/>
    </xf>
    <xf numFmtId="0" fontId="0" fillId="5" borderId="15" xfId="0" applyFill="1" applyBorder="1" applyProtection="1">
      <protection hidden="1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3" fillId="5" borderId="12" xfId="0" applyFont="1" applyFill="1" applyBorder="1" applyAlignment="1" applyProtection="1">
      <alignment horizontal="center" vertical="center"/>
      <protection hidden="1"/>
    </xf>
    <xf numFmtId="0" fontId="13" fillId="5" borderId="12" xfId="0" applyFont="1" applyFill="1" applyBorder="1" applyAlignment="1" applyProtection="1">
      <alignment horizontal="center" vertical="center"/>
      <protection hidden="1"/>
    </xf>
    <xf numFmtId="0" fontId="0" fillId="5" borderId="12" xfId="0" applyFill="1" applyBorder="1" applyProtection="1">
      <protection hidden="1"/>
    </xf>
    <xf numFmtId="0" fontId="0" fillId="5" borderId="13" xfId="0" applyFill="1" applyBorder="1" applyProtection="1">
      <protection hidden="1"/>
    </xf>
    <xf numFmtId="0" fontId="0" fillId="5" borderId="14" xfId="0" applyFill="1" applyBorder="1" applyProtection="1">
      <protection hidden="1"/>
    </xf>
    <xf numFmtId="16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11" xfId="0" applyFill="1" applyBorder="1" applyProtection="1">
      <protection hidden="1"/>
    </xf>
    <xf numFmtId="0" fontId="0" fillId="5" borderId="8" xfId="0" applyFill="1" applyBorder="1" applyProtection="1">
      <protection hidden="1"/>
    </xf>
    <xf numFmtId="0" fontId="2" fillId="5" borderId="14" xfId="0" applyFont="1" applyFill="1" applyBorder="1" applyAlignment="1" applyProtection="1">
      <alignment vertical="center"/>
      <protection hidden="1"/>
    </xf>
    <xf numFmtId="167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8" fillId="5" borderId="14" xfId="0" applyFont="1" applyFill="1" applyBorder="1" applyAlignment="1" applyProtection="1">
      <alignment horizontal="center" vertical="center"/>
      <protection hidden="1"/>
    </xf>
    <xf numFmtId="0" fontId="2" fillId="5" borderId="11" xfId="0" applyFont="1" applyFill="1" applyBorder="1" applyAlignment="1" applyProtection="1">
      <alignment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167" fontId="4" fillId="5" borderId="12" xfId="0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13" fillId="7" borderId="0" xfId="0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7" fontId="4" fillId="7" borderId="1" xfId="0" applyNumberFormat="1" applyFont="1" applyFill="1" applyBorder="1" applyAlignment="1" applyProtection="1">
      <alignment horizontal="center" vertical="center"/>
      <protection locked="0"/>
    </xf>
    <xf numFmtId="165" fontId="39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36" fillId="5" borderId="0" xfId="0" applyFont="1" applyFill="1" applyAlignment="1" applyProtection="1">
      <alignment horizontal="center"/>
      <protection hidden="1"/>
    </xf>
    <xf numFmtId="165" fontId="4" fillId="0" borderId="0" xfId="0" applyNumberFormat="1" applyFont="1" applyAlignment="1" applyProtection="1">
      <alignment vertical="center"/>
      <protection locked="0"/>
    </xf>
    <xf numFmtId="0" fontId="36" fillId="5" borderId="0" xfId="0" applyFont="1" applyFill="1" applyProtection="1">
      <protection hidden="1"/>
    </xf>
    <xf numFmtId="0" fontId="48" fillId="5" borderId="0" xfId="0" applyFont="1" applyFill="1" applyProtection="1">
      <protection hidden="1"/>
    </xf>
    <xf numFmtId="0" fontId="36" fillId="5" borderId="0" xfId="0" applyFont="1" applyFill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" fillId="5" borderId="0" xfId="0" applyFont="1" applyFill="1" applyAlignment="1" applyProtection="1">
      <alignment vertical="center"/>
      <protection locked="0"/>
    </xf>
    <xf numFmtId="0" fontId="22" fillId="0" borderId="0" xfId="0" applyFont="1" applyFill="1" applyAlignment="1" applyProtection="1">
      <protection hidden="1"/>
    </xf>
    <xf numFmtId="169" fontId="7" fillId="0" borderId="1" xfId="0" applyNumberFormat="1" applyFont="1" applyBorder="1" applyAlignment="1" applyProtection="1">
      <alignment horizontal="center" vertical="center"/>
      <protection hidden="1"/>
    </xf>
    <xf numFmtId="169" fontId="15" fillId="0" borderId="1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3" fillId="0" borderId="0" xfId="0" quotePrefix="1" applyFont="1" applyAlignment="1" applyProtection="1">
      <alignment vertical="center"/>
      <protection locked="0"/>
    </xf>
    <xf numFmtId="0" fontId="30" fillId="0" borderId="1" xfId="0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1" fontId="56" fillId="0" borderId="1" xfId="0" applyNumberFormat="1" applyFont="1" applyBorder="1" applyAlignment="1" applyProtection="1">
      <alignment horizontal="center" vertical="center"/>
      <protection hidden="1"/>
    </xf>
    <xf numFmtId="1" fontId="30" fillId="0" borderId="1" xfId="0" applyNumberFormat="1" applyFont="1" applyBorder="1" applyAlignment="1" applyProtection="1">
      <alignment horizontal="center" vertical="center"/>
      <protection hidden="1"/>
    </xf>
    <xf numFmtId="1" fontId="57" fillId="0" borderId="1" xfId="0" applyNumberFormat="1" applyFont="1" applyBorder="1" applyAlignment="1" applyProtection="1">
      <alignment horizontal="center" vertical="center"/>
      <protection hidden="1"/>
    </xf>
    <xf numFmtId="1" fontId="58" fillId="0" borderId="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>
      <alignment vertical="center"/>
    </xf>
    <xf numFmtId="0" fontId="0" fillId="0" borderId="0" xfId="0" applyBorder="1"/>
    <xf numFmtId="0" fontId="0" fillId="13" borderId="0" xfId="0" applyFill="1"/>
    <xf numFmtId="0" fontId="5" fillId="13" borderId="1" xfId="0" applyFont="1" applyFill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>
      <alignment horizontal="center" vertical="center"/>
    </xf>
    <xf numFmtId="0" fontId="5" fillId="13" borderId="3" xfId="0" applyFont="1" applyFill="1" applyBorder="1" applyAlignment="1" applyProtection="1">
      <alignment horizontal="center" vertical="center" wrapText="1"/>
      <protection hidden="1"/>
    </xf>
    <xf numFmtId="0" fontId="5" fillId="13" borderId="1" xfId="0" applyFont="1" applyFill="1" applyBorder="1" applyAlignment="1" applyProtection="1">
      <alignment horizontal="center" vertical="center"/>
      <protection hidden="1"/>
    </xf>
    <xf numFmtId="0" fontId="5" fillId="13" borderId="0" xfId="0" applyFont="1" applyFill="1" applyBorder="1" applyAlignment="1">
      <alignment horizontal="center" vertical="center" wrapText="1"/>
    </xf>
    <xf numFmtId="0" fontId="3" fillId="13" borderId="0" xfId="0" applyFont="1" applyFill="1" applyAlignment="1" applyProtection="1">
      <alignment vertical="center"/>
      <protection hidden="1"/>
    </xf>
    <xf numFmtId="0" fontId="8" fillId="13" borderId="0" xfId="0" applyFont="1" applyFill="1" applyBorder="1" applyAlignment="1">
      <alignment vertical="center"/>
    </xf>
    <xf numFmtId="1" fontId="4" fillId="14" borderId="1" xfId="0" applyNumberFormat="1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170" fontId="4" fillId="14" borderId="1" xfId="0" applyNumberFormat="1" applyFont="1" applyFill="1" applyBorder="1" applyAlignment="1">
      <alignment horizontal="center" vertical="center"/>
    </xf>
    <xf numFmtId="170" fontId="30" fillId="14" borderId="1" xfId="0" applyNumberFormat="1" applyFont="1" applyFill="1" applyBorder="1" applyAlignment="1">
      <alignment horizontal="center" vertical="center"/>
    </xf>
    <xf numFmtId="170" fontId="15" fillId="0" borderId="1" xfId="0" applyNumberFormat="1" applyFont="1" applyBorder="1" applyAlignment="1" applyProtection="1">
      <alignment horizontal="center" vertical="center"/>
      <protection hidden="1"/>
    </xf>
    <xf numFmtId="167" fontId="31" fillId="0" borderId="17" xfId="0" applyNumberFormat="1" applyFont="1" applyBorder="1" applyAlignment="1" applyProtection="1">
      <alignment horizontal="center" vertical="center"/>
      <protection hidden="1"/>
    </xf>
    <xf numFmtId="167" fontId="32" fillId="0" borderId="17" xfId="0" applyNumberFormat="1" applyFont="1" applyBorder="1" applyAlignment="1" applyProtection="1">
      <alignment horizontal="center" vertical="center"/>
      <protection hidden="1"/>
    </xf>
    <xf numFmtId="0" fontId="36" fillId="5" borderId="8" xfId="0" applyFont="1" applyFill="1" applyBorder="1" applyAlignment="1" applyProtection="1">
      <alignment horizontal="center" vertical="center"/>
      <protection hidden="1"/>
    </xf>
    <xf numFmtId="0" fontId="36" fillId="5" borderId="0" xfId="0" applyFont="1" applyFill="1" applyBorder="1" applyAlignment="1" applyProtection="1">
      <alignment horizontal="center" vertical="center"/>
      <protection hidden="1"/>
    </xf>
    <xf numFmtId="0" fontId="63" fillId="5" borderId="11" xfId="0" applyFont="1" applyFill="1" applyBorder="1" applyProtection="1">
      <protection hidden="1"/>
    </xf>
    <xf numFmtId="0" fontId="63" fillId="5" borderId="12" xfId="0" applyFont="1" applyFill="1" applyBorder="1" applyProtection="1">
      <protection hidden="1"/>
    </xf>
    <xf numFmtId="0" fontId="28" fillId="0" borderId="7" xfId="0" applyFont="1" applyBorder="1" applyAlignment="1">
      <alignment horizontal="center" vertical="center" wrapText="1"/>
    </xf>
    <xf numFmtId="0" fontId="61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53" fillId="7" borderId="1" xfId="0" applyFont="1" applyFill="1" applyBorder="1" applyAlignment="1" applyProtection="1">
      <alignment horizontal="center" vertical="center"/>
      <protection hidden="1"/>
    </xf>
    <xf numFmtId="0" fontId="54" fillId="7" borderId="1" xfId="0" applyFont="1" applyFill="1" applyBorder="1" applyAlignment="1" applyProtection="1">
      <alignment horizontal="center" vertical="center"/>
      <protection hidden="1"/>
    </xf>
    <xf numFmtId="0" fontId="55" fillId="7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8" fontId="4" fillId="0" borderId="1" xfId="0" applyNumberFormat="1" applyFont="1" applyBorder="1" applyAlignment="1" applyProtection="1">
      <alignment horizontal="center" vertical="center"/>
      <protection hidden="1"/>
    </xf>
    <xf numFmtId="0" fontId="47" fillId="11" borderId="0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31" fillId="10" borderId="18" xfId="0" applyFont="1" applyFill="1" applyBorder="1" applyAlignment="1" applyProtection="1">
      <alignment horizontal="center" vertical="center"/>
      <protection locked="0"/>
    </xf>
    <xf numFmtId="0" fontId="36" fillId="5" borderId="0" xfId="0" applyFont="1" applyFill="1" applyBorder="1" applyAlignment="1" applyProtection="1">
      <alignment horizontal="center" vertical="center"/>
      <protection hidden="1"/>
    </xf>
    <xf numFmtId="167" fontId="4" fillId="7" borderId="1" xfId="0" applyNumberFormat="1" applyFont="1" applyFill="1" applyBorder="1" applyAlignment="1" applyProtection="1">
      <alignment horizontal="center" vertical="center"/>
      <protection locked="0"/>
    </xf>
    <xf numFmtId="167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6" fillId="5" borderId="14" xfId="0" applyFont="1" applyFill="1" applyBorder="1" applyAlignment="1" applyProtection="1">
      <alignment horizontal="center" vertical="center"/>
      <protection hidden="1"/>
    </xf>
    <xf numFmtId="0" fontId="36" fillId="5" borderId="9" xfId="0" applyFont="1" applyFill="1" applyBorder="1" applyAlignment="1" applyProtection="1">
      <alignment horizontal="center" vertical="center"/>
      <protection hidden="1"/>
    </xf>
    <xf numFmtId="0" fontId="40" fillId="5" borderId="8" xfId="0" applyFont="1" applyFill="1" applyBorder="1" applyAlignment="1" applyProtection="1">
      <alignment horizontal="center" vertical="center"/>
      <protection hidden="1"/>
    </xf>
    <xf numFmtId="0" fontId="40" fillId="5" borderId="9" xfId="0" applyFont="1" applyFill="1" applyBorder="1" applyAlignment="1" applyProtection="1">
      <alignment horizontal="center" vertical="center"/>
      <protection hidden="1"/>
    </xf>
    <xf numFmtId="0" fontId="36" fillId="5" borderId="0" xfId="0" applyFont="1" applyFill="1" applyAlignment="1" applyProtection="1">
      <alignment horizont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7" fillId="11" borderId="0" xfId="0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locked="0"/>
    </xf>
    <xf numFmtId="0" fontId="41" fillId="12" borderId="8" xfId="0" applyFont="1" applyFill="1" applyBorder="1" applyAlignment="1" applyProtection="1">
      <alignment horizontal="center" vertical="center"/>
      <protection hidden="1"/>
    </xf>
    <xf numFmtId="0" fontId="41" fillId="12" borderId="9" xfId="0" applyFont="1" applyFill="1" applyBorder="1" applyAlignment="1" applyProtection="1">
      <alignment horizontal="center" vertical="center"/>
      <protection hidden="1"/>
    </xf>
    <xf numFmtId="0" fontId="41" fillId="12" borderId="10" xfId="0" applyFont="1" applyFill="1" applyBorder="1" applyAlignment="1" applyProtection="1">
      <alignment horizontal="center" vertical="center"/>
      <protection hidden="1"/>
    </xf>
    <xf numFmtId="0" fontId="42" fillId="12" borderId="14" xfId="0" applyFont="1" applyFill="1" applyBorder="1" applyAlignment="1" applyProtection="1">
      <alignment horizontal="center" vertical="center"/>
      <protection hidden="1"/>
    </xf>
    <xf numFmtId="0" fontId="42" fillId="12" borderId="0" xfId="0" applyFont="1" applyFill="1" applyBorder="1" applyAlignment="1" applyProtection="1">
      <alignment horizontal="center" vertical="center"/>
      <protection hidden="1"/>
    </xf>
    <xf numFmtId="0" fontId="42" fillId="12" borderId="15" xfId="0" applyFont="1" applyFill="1" applyBorder="1" applyAlignment="1" applyProtection="1">
      <alignment horizontal="center" vertical="center"/>
      <protection hidden="1"/>
    </xf>
    <xf numFmtId="0" fontId="43" fillId="12" borderId="14" xfId="0" applyFont="1" applyFill="1" applyBorder="1" applyAlignment="1" applyProtection="1">
      <alignment horizontal="center" vertical="center"/>
      <protection hidden="1"/>
    </xf>
    <xf numFmtId="0" fontId="43" fillId="12" borderId="0" xfId="0" applyFont="1" applyFill="1" applyBorder="1" applyAlignment="1" applyProtection="1">
      <alignment horizontal="center" vertical="center"/>
      <protection hidden="1"/>
    </xf>
    <xf numFmtId="0" fontId="43" fillId="12" borderId="15" xfId="0" applyFont="1" applyFill="1" applyBorder="1" applyAlignment="1" applyProtection="1">
      <alignment horizontal="center" vertical="center"/>
      <protection hidden="1"/>
    </xf>
    <xf numFmtId="0" fontId="44" fillId="12" borderId="14" xfId="0" applyFont="1" applyFill="1" applyBorder="1" applyAlignment="1" applyProtection="1">
      <alignment horizontal="center" vertical="center"/>
      <protection hidden="1"/>
    </xf>
    <xf numFmtId="0" fontId="44" fillId="12" borderId="0" xfId="0" applyFont="1" applyFill="1" applyBorder="1" applyAlignment="1" applyProtection="1">
      <alignment horizontal="center" vertical="center"/>
      <protection hidden="1"/>
    </xf>
    <xf numFmtId="0" fontId="44" fillId="12" borderId="15" xfId="0" applyFont="1" applyFill="1" applyBorder="1" applyAlignment="1" applyProtection="1">
      <alignment horizontal="center" vertical="center"/>
      <protection hidden="1"/>
    </xf>
    <xf numFmtId="0" fontId="46" fillId="12" borderId="11" xfId="1" applyFont="1" applyFill="1" applyBorder="1" applyAlignment="1" applyProtection="1">
      <alignment horizontal="center" vertical="center"/>
      <protection hidden="1"/>
    </xf>
    <xf numFmtId="0" fontId="46" fillId="12" borderId="12" xfId="1" applyFont="1" applyFill="1" applyBorder="1" applyAlignment="1" applyProtection="1">
      <alignment horizontal="center" vertical="center"/>
      <protection hidden="1"/>
    </xf>
    <xf numFmtId="0" fontId="46" fillId="12" borderId="13" xfId="1" applyFont="1" applyFill="1" applyBorder="1" applyAlignment="1" applyProtection="1">
      <alignment horizontal="center" vertical="center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36" fillId="5" borderId="14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10" xfId="0" applyFont="1" applyFill="1" applyBorder="1" applyAlignment="1" applyProtection="1">
      <alignment horizontal="center" vertical="center" wrapText="1"/>
      <protection hidden="1"/>
    </xf>
    <xf numFmtId="0" fontId="36" fillId="5" borderId="15" xfId="0" applyFont="1" applyFill="1" applyBorder="1" applyAlignment="1" applyProtection="1">
      <alignment horizontal="center" vertical="center" wrapText="1"/>
      <protection hidden="1"/>
    </xf>
    <xf numFmtId="0" fontId="40" fillId="5" borderId="10" xfId="0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7" fillId="5" borderId="6" xfId="0" applyFont="1" applyFill="1" applyBorder="1" applyAlignment="1" applyProtection="1">
      <alignment horizontal="center" vertical="center"/>
      <protection hidden="1"/>
    </xf>
    <xf numFmtId="1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1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3" fillId="13" borderId="4" xfId="0" applyFont="1" applyFill="1" applyBorder="1" applyAlignment="1">
      <alignment horizontal="center"/>
    </xf>
    <xf numFmtId="0" fontId="3" fillId="13" borderId="0" xfId="0" applyFont="1" applyFill="1" applyAlignment="1" applyProtection="1">
      <alignment horizontal="left" vertical="center"/>
      <protection hidden="1"/>
    </xf>
    <xf numFmtId="0" fontId="8" fillId="13" borderId="0" xfId="0" applyFont="1" applyFill="1" applyBorder="1" applyAlignment="1">
      <alignment horizontal="center" vertical="center"/>
    </xf>
    <xf numFmtId="0" fontId="6" fillId="13" borderId="1" xfId="0" applyFont="1" applyFill="1" applyBorder="1" applyAlignment="1" applyProtection="1">
      <alignment horizontal="center" vertical="center" wrapText="1"/>
      <protection hidden="1"/>
    </xf>
    <xf numFmtId="0" fontId="55" fillId="13" borderId="1" xfId="0" applyFont="1" applyFill="1" applyBorder="1" applyAlignment="1" applyProtection="1">
      <alignment horizontal="center" vertical="center" wrapText="1"/>
      <protection hidden="1"/>
    </xf>
    <xf numFmtId="0" fontId="59" fillId="13" borderId="2" xfId="0" applyFont="1" applyFill="1" applyBorder="1" applyAlignment="1">
      <alignment horizontal="center" vertical="center" wrapText="1"/>
    </xf>
    <xf numFmtId="0" fontId="59" fillId="13" borderId="3" xfId="0" applyFont="1" applyFill="1" applyBorder="1" applyAlignment="1">
      <alignment horizontal="center" vertical="center" wrapText="1"/>
    </xf>
    <xf numFmtId="0" fontId="59" fillId="13" borderId="22" xfId="0" applyFont="1" applyFill="1" applyBorder="1" applyAlignment="1">
      <alignment horizontal="center" vertical="center" wrapText="1"/>
    </xf>
    <xf numFmtId="0" fontId="59" fillId="13" borderId="21" xfId="0" applyFont="1" applyFill="1" applyBorder="1" applyAlignment="1">
      <alignment horizontal="center" vertical="center" wrapText="1"/>
    </xf>
    <xf numFmtId="0" fontId="36" fillId="13" borderId="0" xfId="0" applyFont="1" applyFill="1" applyBorder="1" applyAlignment="1">
      <alignment horizontal="center"/>
    </xf>
    <xf numFmtId="0" fontId="37" fillId="13" borderId="0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33" fillId="0" borderId="17" xfId="0" applyFont="1" applyFill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52" fillId="0" borderId="8" xfId="0" applyFont="1" applyBorder="1" applyAlignment="1" applyProtection="1">
      <alignment horizontal="center" vertical="center" wrapText="1"/>
      <protection hidden="1"/>
    </xf>
    <xf numFmtId="0" fontId="52" fillId="0" borderId="9" xfId="0" applyFont="1" applyBorder="1" applyAlignment="1" applyProtection="1">
      <alignment horizontal="center" vertical="center" wrapText="1"/>
      <protection hidden="1"/>
    </xf>
    <xf numFmtId="0" fontId="52" fillId="0" borderId="10" xfId="0" applyFont="1" applyBorder="1" applyAlignment="1" applyProtection="1">
      <alignment horizontal="center" vertical="center" wrapText="1"/>
      <protection hidden="1"/>
    </xf>
    <xf numFmtId="0" fontId="52" fillId="0" borderId="11" xfId="0" applyFont="1" applyBorder="1" applyAlignment="1" applyProtection="1">
      <alignment horizontal="center" vertical="center" wrapText="1"/>
      <protection hidden="1"/>
    </xf>
    <xf numFmtId="0" fontId="52" fillId="0" borderId="12" xfId="0" applyFont="1" applyBorder="1" applyAlignment="1" applyProtection="1">
      <alignment horizontal="center" vertical="center" wrapText="1"/>
      <protection hidden="1"/>
    </xf>
    <xf numFmtId="0" fontId="52" fillId="0" borderId="13" xfId="0" applyFont="1" applyBorder="1" applyAlignment="1" applyProtection="1">
      <alignment horizontal="center" vertical="center" wrapText="1"/>
      <protection hidden="1"/>
    </xf>
    <xf numFmtId="0" fontId="22" fillId="0" borderId="0" xfId="0" applyFont="1" applyFill="1" applyAlignment="1" applyProtection="1">
      <alignment horizontal="center"/>
      <protection hidden="1"/>
    </xf>
    <xf numFmtId="165" fontId="4" fillId="1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horizontal="left"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6" fillId="7" borderId="5" xfId="0" applyFont="1" applyFill="1" applyBorder="1" applyAlignment="1" applyProtection="1">
      <alignment horizontal="center" vertical="center"/>
      <protection hidden="1"/>
    </xf>
    <xf numFmtId="0" fontId="6" fillId="7" borderId="16" xfId="0" applyFont="1" applyFill="1" applyBorder="1" applyAlignment="1" applyProtection="1">
      <alignment horizontal="center" vertical="center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68" fontId="4" fillId="0" borderId="23" xfId="0" applyNumberFormat="1" applyFont="1" applyBorder="1" applyAlignment="1" applyProtection="1">
      <alignment horizontal="center" vertical="center"/>
      <protection hidden="1"/>
    </xf>
    <xf numFmtId="168" fontId="4" fillId="0" borderId="4" xfId="0" applyNumberFormat="1" applyFont="1" applyBorder="1" applyAlignment="1" applyProtection="1">
      <alignment horizontal="center" vertical="center"/>
      <protection hidden="1"/>
    </xf>
    <xf numFmtId="168" fontId="4" fillId="0" borderId="24" xfId="0" applyNumberFormat="1" applyFont="1" applyBorder="1" applyAlignment="1" applyProtection="1">
      <alignment horizontal="center" vertical="center"/>
      <protection hidden="1"/>
    </xf>
    <xf numFmtId="166" fontId="60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6" fontId="32" fillId="0" borderId="2" xfId="0" applyNumberFormat="1" applyFont="1" applyBorder="1" applyAlignment="1" applyProtection="1">
      <alignment horizontal="center" vertical="center"/>
      <protection hidden="1"/>
    </xf>
    <xf numFmtId="166" fontId="32" fillId="0" borderId="3" xfId="0" applyNumberFormat="1" applyFont="1" applyBorder="1" applyAlignment="1" applyProtection="1">
      <alignment horizontal="center" vertical="center"/>
      <protection hidden="1"/>
    </xf>
    <xf numFmtId="168" fontId="4" fillId="0" borderId="2" xfId="0" applyNumberFormat="1" applyFont="1" applyBorder="1" applyAlignment="1" applyProtection="1">
      <alignment horizontal="center" vertical="center"/>
      <protection hidden="1"/>
    </xf>
    <xf numFmtId="168" fontId="4" fillId="0" borderId="3" xfId="0" applyNumberFormat="1" applyFont="1" applyBorder="1" applyAlignment="1" applyProtection="1">
      <alignment horizontal="center" vertical="center"/>
      <protection hidden="1"/>
    </xf>
    <xf numFmtId="0" fontId="62" fillId="0" borderId="8" xfId="0" applyFont="1" applyBorder="1" applyAlignment="1" applyProtection="1">
      <alignment horizontal="center" vertical="center" wrapText="1"/>
      <protection hidden="1"/>
    </xf>
    <xf numFmtId="0" fontId="62" fillId="0" borderId="9" xfId="0" applyFont="1" applyBorder="1" applyAlignment="1" applyProtection="1">
      <alignment horizontal="center" vertical="center" wrapText="1"/>
      <protection hidden="1"/>
    </xf>
    <xf numFmtId="0" fontId="62" fillId="0" borderId="10" xfId="0" applyFont="1" applyBorder="1" applyAlignment="1" applyProtection="1">
      <alignment horizontal="center" vertical="center" wrapText="1"/>
      <protection hidden="1"/>
    </xf>
    <xf numFmtId="0" fontId="62" fillId="0" borderId="14" xfId="0" applyFont="1" applyBorder="1" applyAlignment="1" applyProtection="1">
      <alignment horizontal="center" vertical="center" wrapText="1"/>
      <protection hidden="1"/>
    </xf>
    <xf numFmtId="0" fontId="62" fillId="0" borderId="0" xfId="0" applyFont="1" applyBorder="1" applyAlignment="1" applyProtection="1">
      <alignment horizontal="center" vertical="center" wrapText="1"/>
      <protection hidden="1"/>
    </xf>
    <xf numFmtId="0" fontId="62" fillId="0" borderId="15" xfId="0" applyFont="1" applyBorder="1" applyAlignment="1" applyProtection="1">
      <alignment horizontal="center" vertical="center" wrapText="1"/>
      <protection hidden="1"/>
    </xf>
    <xf numFmtId="0" fontId="62" fillId="0" borderId="11" xfId="0" applyFont="1" applyBorder="1" applyAlignment="1" applyProtection="1">
      <alignment horizontal="center" vertical="center" wrapText="1"/>
      <protection hidden="1"/>
    </xf>
    <xf numFmtId="0" fontId="62" fillId="0" borderId="12" xfId="0" applyFont="1" applyBorder="1" applyAlignment="1" applyProtection="1">
      <alignment horizontal="center" vertical="center" wrapText="1"/>
      <protection hidden="1"/>
    </xf>
    <xf numFmtId="0" fontId="62" fillId="0" borderId="1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49" fillId="0" borderId="4" xfId="0" applyFont="1" applyBorder="1" applyAlignment="1" applyProtection="1">
      <alignment horizontal="center" vertical="center"/>
      <protection hidden="1"/>
    </xf>
    <xf numFmtId="0" fontId="31" fillId="0" borderId="8" xfId="0" applyFont="1" applyBorder="1" applyAlignment="1" applyProtection="1">
      <alignment horizontal="center" vertical="top" wrapText="1"/>
      <protection hidden="1"/>
    </xf>
    <xf numFmtId="0" fontId="31" fillId="0" borderId="9" xfId="0" applyFont="1" applyBorder="1" applyAlignment="1" applyProtection="1">
      <alignment horizontal="center" vertical="top" wrapText="1"/>
      <protection hidden="1"/>
    </xf>
    <xf numFmtId="0" fontId="31" fillId="0" borderId="10" xfId="0" applyFont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20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 applyProtection="1">
      <alignment horizontal="center" vertical="top" wrapText="1"/>
      <protection hidden="1"/>
    </xf>
    <xf numFmtId="0" fontId="31" fillId="0" borderId="12" xfId="0" applyFont="1" applyBorder="1" applyAlignment="1" applyProtection="1">
      <alignment horizontal="center" vertical="top" wrapText="1"/>
      <protection hidden="1"/>
    </xf>
    <xf numFmtId="0" fontId="31" fillId="0" borderId="13" xfId="0" applyFont="1" applyBorder="1" applyAlignment="1" applyProtection="1">
      <alignment horizontal="center" vertical="top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22" fillId="0" borderId="0" xfId="0" applyFont="1" applyFill="1" applyAlignment="1" applyProtection="1">
      <alignment horizontal="left" vertical="center"/>
      <protection locked="0"/>
    </xf>
    <xf numFmtId="14" fontId="4" fillId="10" borderId="4" xfId="0" applyNumberFormat="1" applyFont="1" applyFill="1" applyBorder="1" applyAlignment="1" applyProtection="1">
      <alignment horizontal="center" vertical="center"/>
      <protection locked="0"/>
    </xf>
    <xf numFmtId="0" fontId="13" fillId="11" borderId="0" xfId="0" applyFont="1" applyFill="1" applyAlignment="1" applyProtection="1">
      <alignment horizontal="center" vertical="center"/>
      <protection hidden="1"/>
    </xf>
    <xf numFmtId="0" fontId="64" fillId="11" borderId="25" xfId="0" applyFont="1" applyFill="1" applyBorder="1" applyAlignment="1" applyProtection="1">
      <alignment horizontal="center" vertical="center"/>
      <protection hidden="1"/>
    </xf>
    <xf numFmtId="0" fontId="65" fillId="11" borderId="26" xfId="0" applyFont="1" applyFill="1" applyBorder="1" applyAlignment="1" applyProtection="1">
      <alignment horizontal="center" vertical="center"/>
      <protection hidden="1"/>
    </xf>
    <xf numFmtId="0" fontId="64" fillId="11" borderId="26" xfId="0" applyFont="1" applyFill="1" applyBorder="1" applyAlignment="1" applyProtection="1">
      <alignment horizontal="center" vertical="center"/>
      <protection hidden="1"/>
    </xf>
    <xf numFmtId="0" fontId="66" fillId="11" borderId="27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3"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1418166</xdr:colOff>
      <xdr:row>0</xdr:row>
      <xdr:rowOff>179917</xdr:rowOff>
    </xdr:from>
    <xdr:to>
      <xdr:col>6</xdr:col>
      <xdr:colOff>63499</xdr:colOff>
      <xdr:row>1</xdr:row>
      <xdr:rowOff>444500</xdr:rowOff>
    </xdr:to>
    <xdr:sp macro="" textlink="">
      <xdr:nvSpPr>
        <xdr:cNvPr id="2" name="Rounded Rectangle 1"/>
        <xdr:cNvSpPr/>
      </xdr:nvSpPr>
      <xdr:spPr>
        <a:xfrm>
          <a:off x="3471333" y="179917"/>
          <a:ext cx="3090333" cy="455083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MDM Master</a:t>
          </a:r>
        </a:p>
      </xdr:txBody>
    </xdr:sp>
    <xdr:clientData/>
  </xdr:twoCellAnchor>
  <xdr:twoCellAnchor editAs="oneCell">
    <xdr:from>
      <xdr:col>6</xdr:col>
      <xdr:colOff>391584</xdr:colOff>
      <xdr:row>32</xdr:row>
      <xdr:rowOff>190500</xdr:rowOff>
    </xdr:from>
    <xdr:to>
      <xdr:col>7</xdr:col>
      <xdr:colOff>1133476</xdr:colOff>
      <xdr:row>38</xdr:row>
      <xdr:rowOff>3527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66001" y="7926917"/>
          <a:ext cx="1472142" cy="151341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DM%20Corona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EEO-MDM-format-By-Kushal-Ram-Chaudhar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"/>
      <sheetName val="General"/>
      <sheetName val="Enrollment"/>
      <sheetName val="Student Record"/>
      <sheetName val="Prapti Raseed"/>
      <sheetName val="Balance"/>
      <sheetName val="Total Vitrit by date"/>
      <sheetName val="Per Day Suchna"/>
      <sheetName val="GT upto date"/>
    </sheetNames>
    <sheetDataSet>
      <sheetData sheetId="0"/>
      <sheetData sheetId="1">
        <row r="1">
          <cell r="K1" t="str">
            <v>d{kk 1 ls 5</v>
          </cell>
        </row>
        <row r="2">
          <cell r="K2" t="str">
            <v>d{kk 6 ls 8</v>
          </cell>
        </row>
        <row r="3">
          <cell r="K3" t="str">
            <v>d{kk 1 ls 12</v>
          </cell>
        </row>
        <row r="4">
          <cell r="K4" t="str">
            <v>d{kk 1 l 10</v>
          </cell>
        </row>
        <row r="5">
          <cell r="K5" t="str">
            <v>enjlk</v>
          </cell>
        </row>
      </sheetData>
      <sheetData sheetId="2"/>
      <sheetData sheetId="3"/>
      <sheetData sheetId="4">
        <row r="3">
          <cell r="D3" t="str">
            <v>d{kk</v>
          </cell>
          <cell r="I3" t="str">
            <v>fnukad</v>
          </cell>
        </row>
        <row r="5">
          <cell r="D5">
            <v>2</v>
          </cell>
          <cell r="I5">
            <v>43993</v>
          </cell>
        </row>
        <row r="6">
          <cell r="D6">
            <v>2</v>
          </cell>
          <cell r="I6">
            <v>43994</v>
          </cell>
        </row>
        <row r="7">
          <cell r="D7">
            <v>2</v>
          </cell>
          <cell r="I7">
            <v>43997</v>
          </cell>
        </row>
        <row r="8">
          <cell r="D8">
            <v>2</v>
          </cell>
        </row>
        <row r="9">
          <cell r="D9">
            <v>2</v>
          </cell>
        </row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3</v>
          </cell>
          <cell r="I13">
            <v>43993</v>
          </cell>
        </row>
        <row r="14">
          <cell r="D14">
            <v>3</v>
          </cell>
          <cell r="I14">
            <v>43994</v>
          </cell>
        </row>
        <row r="15">
          <cell r="D15">
            <v>3</v>
          </cell>
          <cell r="I15">
            <v>43997</v>
          </cell>
        </row>
        <row r="16">
          <cell r="D16">
            <v>3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4</v>
          </cell>
          <cell r="I19">
            <v>43993</v>
          </cell>
        </row>
        <row r="20">
          <cell r="D20">
            <v>4</v>
          </cell>
          <cell r="I20">
            <v>43994</v>
          </cell>
        </row>
        <row r="21">
          <cell r="D21">
            <v>4</v>
          </cell>
          <cell r="I21">
            <v>43997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5</v>
          </cell>
          <cell r="I28">
            <v>43993</v>
          </cell>
        </row>
        <row r="29">
          <cell r="D29">
            <v>5</v>
          </cell>
          <cell r="I29">
            <v>43994</v>
          </cell>
        </row>
        <row r="30">
          <cell r="D30">
            <v>5</v>
          </cell>
          <cell r="I30">
            <v>43997</v>
          </cell>
        </row>
        <row r="31">
          <cell r="D31">
            <v>5</v>
          </cell>
        </row>
        <row r="32">
          <cell r="D32">
            <v>5</v>
          </cell>
        </row>
        <row r="33">
          <cell r="D33">
            <v>5</v>
          </cell>
        </row>
        <row r="34">
          <cell r="D34">
            <v>5</v>
          </cell>
        </row>
        <row r="35">
          <cell r="D35">
            <v>5</v>
          </cell>
        </row>
        <row r="36">
          <cell r="D36">
            <v>5</v>
          </cell>
        </row>
        <row r="37">
          <cell r="D37">
            <v>5</v>
          </cell>
        </row>
        <row r="38">
          <cell r="D38">
            <v>5</v>
          </cell>
        </row>
        <row r="39">
          <cell r="D39">
            <v>6</v>
          </cell>
          <cell r="I39">
            <v>43993</v>
          </cell>
        </row>
        <row r="40">
          <cell r="D40">
            <v>6</v>
          </cell>
          <cell r="I40">
            <v>43994</v>
          </cell>
        </row>
        <row r="41">
          <cell r="D41">
            <v>6</v>
          </cell>
          <cell r="I41">
            <v>43997</v>
          </cell>
        </row>
        <row r="42">
          <cell r="D42">
            <v>6</v>
          </cell>
        </row>
        <row r="43">
          <cell r="D43">
            <v>6</v>
          </cell>
        </row>
        <row r="44">
          <cell r="D44">
            <v>6</v>
          </cell>
        </row>
        <row r="45">
          <cell r="D45">
            <v>6</v>
          </cell>
        </row>
        <row r="46">
          <cell r="D46">
            <v>6</v>
          </cell>
        </row>
        <row r="47">
          <cell r="D47">
            <v>7</v>
          </cell>
          <cell r="I47">
            <v>43993</v>
          </cell>
        </row>
        <row r="48">
          <cell r="D48">
            <v>7</v>
          </cell>
          <cell r="I48">
            <v>43994</v>
          </cell>
        </row>
        <row r="49">
          <cell r="D49">
            <v>7</v>
          </cell>
          <cell r="I49">
            <v>43997</v>
          </cell>
        </row>
        <row r="50">
          <cell r="D50">
            <v>7</v>
          </cell>
        </row>
        <row r="51">
          <cell r="D51">
            <v>7</v>
          </cell>
        </row>
        <row r="52">
          <cell r="D52">
            <v>7</v>
          </cell>
        </row>
        <row r="53">
          <cell r="D53">
            <v>7</v>
          </cell>
        </row>
        <row r="54">
          <cell r="D54">
            <v>7</v>
          </cell>
        </row>
        <row r="55">
          <cell r="D55">
            <v>7</v>
          </cell>
        </row>
        <row r="56">
          <cell r="D56">
            <v>7</v>
          </cell>
        </row>
        <row r="57">
          <cell r="D57">
            <v>7</v>
          </cell>
        </row>
        <row r="58">
          <cell r="D58">
            <v>8</v>
          </cell>
          <cell r="I58">
            <v>43993</v>
          </cell>
        </row>
        <row r="59">
          <cell r="D59">
            <v>8</v>
          </cell>
          <cell r="I59">
            <v>43994</v>
          </cell>
        </row>
        <row r="60">
          <cell r="D60">
            <v>8</v>
          </cell>
          <cell r="I60">
            <v>43997</v>
          </cell>
        </row>
        <row r="61">
          <cell r="D61">
            <v>8</v>
          </cell>
        </row>
        <row r="62">
          <cell r="D62">
            <v>8</v>
          </cell>
        </row>
        <row r="63">
          <cell r="D63">
            <v>8</v>
          </cell>
        </row>
        <row r="64">
          <cell r="D64">
            <v>8</v>
          </cell>
        </row>
        <row r="65">
          <cell r="D65">
            <v>8</v>
          </cell>
        </row>
        <row r="66">
          <cell r="D66">
            <v>8</v>
          </cell>
        </row>
        <row r="67">
          <cell r="D67">
            <v>8</v>
          </cell>
        </row>
        <row r="68">
          <cell r="D68">
            <v>8</v>
          </cell>
        </row>
        <row r="69">
          <cell r="D69">
            <v>8</v>
          </cell>
        </row>
        <row r="70">
          <cell r="D70">
            <v>8</v>
          </cell>
        </row>
        <row r="71">
          <cell r="D71">
            <v>8</v>
          </cell>
        </row>
        <row r="72">
          <cell r="D72">
            <v>8</v>
          </cell>
        </row>
        <row r="73">
          <cell r="D73">
            <v>8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</sheetData>
      <sheetData sheetId="5">
        <row r="4">
          <cell r="B4" t="str">
            <v>Date</v>
          </cell>
          <cell r="C4" t="str">
            <v>Opening Balance
(Class 1 to 5)</v>
          </cell>
          <cell r="E4" t="str">
            <v>Opening Balance
(Class 6 to 8)</v>
          </cell>
          <cell r="G4" t="str">
            <v>Distribution for date
(Class 1 to 5)</v>
          </cell>
          <cell r="I4" t="str">
            <v>Distribution for date
(Class 6 to 8)</v>
          </cell>
          <cell r="K4" t="str">
            <v>Remaing Balance
(Class 1 to 5)</v>
          </cell>
          <cell r="M4" t="str">
            <v>Remaing Balance
(Class 6 to 8)</v>
          </cell>
        </row>
        <row r="5">
          <cell r="C5" t="str">
            <v>Wheat</v>
          </cell>
          <cell r="D5" t="str">
            <v>Rice</v>
          </cell>
          <cell r="E5" t="str">
            <v>Wheat</v>
          </cell>
          <cell r="F5" t="str">
            <v>Rice</v>
          </cell>
          <cell r="G5" t="str">
            <v>Wheat</v>
          </cell>
          <cell r="H5" t="str">
            <v>Rice</v>
          </cell>
          <cell r="I5" t="str">
            <v>Wheat</v>
          </cell>
          <cell r="J5" t="str">
            <v>Rice</v>
          </cell>
          <cell r="K5" t="str">
            <v>Wheat</v>
          </cell>
          <cell r="L5" t="str">
            <v>Rice</v>
          </cell>
          <cell r="M5" t="str">
            <v>Wheat</v>
          </cell>
          <cell r="N5" t="str">
            <v>Rice</v>
          </cell>
        </row>
        <row r="6">
          <cell r="B6">
            <v>43993</v>
          </cell>
          <cell r="C6">
            <v>615.5</v>
          </cell>
          <cell r="D6">
            <v>300.14999999999998</v>
          </cell>
          <cell r="E6">
            <v>700.6</v>
          </cell>
          <cell r="F6">
            <v>400.17</v>
          </cell>
          <cell r="G6">
            <v>18.600000000000001</v>
          </cell>
          <cell r="H6">
            <v>19</v>
          </cell>
          <cell r="I6">
            <v>27.299999999999997</v>
          </cell>
          <cell r="J6">
            <v>15</v>
          </cell>
          <cell r="K6">
            <v>596.9</v>
          </cell>
          <cell r="L6">
            <v>281.14999999999998</v>
          </cell>
          <cell r="M6">
            <v>673.30000000000007</v>
          </cell>
          <cell r="N6">
            <v>385.17</v>
          </cell>
        </row>
        <row r="7">
          <cell r="B7">
            <v>43994</v>
          </cell>
          <cell r="C7">
            <v>596.9</v>
          </cell>
          <cell r="D7">
            <v>281.14999999999998</v>
          </cell>
          <cell r="E7">
            <v>673.30000000000007</v>
          </cell>
          <cell r="F7">
            <v>385.17</v>
          </cell>
          <cell r="G7">
            <v>33.6</v>
          </cell>
          <cell r="H7">
            <v>4</v>
          </cell>
          <cell r="I7">
            <v>39.299999999999997</v>
          </cell>
          <cell r="J7">
            <v>3</v>
          </cell>
          <cell r="K7">
            <v>563.29999999999995</v>
          </cell>
          <cell r="L7">
            <v>277.14999999999998</v>
          </cell>
          <cell r="M7">
            <v>634.00000000000011</v>
          </cell>
          <cell r="N7">
            <v>382.17</v>
          </cell>
        </row>
        <row r="8">
          <cell r="B8">
            <v>43995</v>
          </cell>
          <cell r="C8">
            <v>563.29999999999995</v>
          </cell>
          <cell r="D8">
            <v>277.14999999999998</v>
          </cell>
          <cell r="E8">
            <v>634.00000000000011</v>
          </cell>
          <cell r="F8">
            <v>382.17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563.29999999999995</v>
          </cell>
          <cell r="L8">
            <v>277.14999999999998</v>
          </cell>
          <cell r="M8">
            <v>634.00000000000011</v>
          </cell>
          <cell r="N8">
            <v>382.17</v>
          </cell>
        </row>
        <row r="9">
          <cell r="B9">
            <v>43996</v>
          </cell>
          <cell r="C9">
            <v>563.29999999999995</v>
          </cell>
          <cell r="D9">
            <v>277.14999999999998</v>
          </cell>
          <cell r="E9">
            <v>634.00000000000011</v>
          </cell>
          <cell r="F9">
            <v>382.17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563.29999999999995</v>
          </cell>
          <cell r="L9">
            <v>277.14999999999998</v>
          </cell>
          <cell r="M9">
            <v>634.00000000000011</v>
          </cell>
          <cell r="N9">
            <v>382.17</v>
          </cell>
        </row>
        <row r="10">
          <cell r="B10">
            <v>43997</v>
          </cell>
          <cell r="C10">
            <v>563.29999999999995</v>
          </cell>
          <cell r="D10">
            <v>277.14999999999998</v>
          </cell>
          <cell r="E10">
            <v>634.00000000000011</v>
          </cell>
          <cell r="F10">
            <v>382.17</v>
          </cell>
          <cell r="G10">
            <v>25.6</v>
          </cell>
          <cell r="H10">
            <v>12</v>
          </cell>
          <cell r="I10">
            <v>33.299999999999997</v>
          </cell>
          <cell r="J10">
            <v>9</v>
          </cell>
          <cell r="K10">
            <v>537.69999999999993</v>
          </cell>
          <cell r="L10">
            <v>265.14999999999998</v>
          </cell>
          <cell r="M10">
            <v>600.70000000000016</v>
          </cell>
          <cell r="N10">
            <v>373.17</v>
          </cell>
        </row>
        <row r="11">
          <cell r="B11">
            <v>43998</v>
          </cell>
          <cell r="C11">
            <v>537.69999999999993</v>
          </cell>
          <cell r="D11">
            <v>265.14999999999998</v>
          </cell>
          <cell r="E11">
            <v>600.70000000000016</v>
          </cell>
          <cell r="F11">
            <v>373.17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537.69999999999993</v>
          </cell>
          <cell r="L11">
            <v>265.14999999999998</v>
          </cell>
          <cell r="M11">
            <v>600.70000000000016</v>
          </cell>
          <cell r="N11">
            <v>373.17</v>
          </cell>
        </row>
        <row r="12">
          <cell r="B12">
            <v>43999</v>
          </cell>
          <cell r="C12">
            <v>537.69999999999993</v>
          </cell>
          <cell r="D12">
            <v>265.14999999999998</v>
          </cell>
          <cell r="E12">
            <v>600.70000000000016</v>
          </cell>
          <cell r="F12">
            <v>373.17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537.69999999999993</v>
          </cell>
          <cell r="L12">
            <v>265.14999999999998</v>
          </cell>
          <cell r="M12">
            <v>600.70000000000016</v>
          </cell>
          <cell r="N12">
            <v>373.17</v>
          </cell>
        </row>
        <row r="13">
          <cell r="B13">
            <v>44000</v>
          </cell>
          <cell r="C13">
            <v>537.69999999999993</v>
          </cell>
          <cell r="D13">
            <v>265.14999999999998</v>
          </cell>
          <cell r="E13">
            <v>600.70000000000016</v>
          </cell>
          <cell r="F13">
            <v>373.17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537.69999999999993</v>
          </cell>
          <cell r="L13">
            <v>265.14999999999998</v>
          </cell>
          <cell r="M13">
            <v>600.70000000000016</v>
          </cell>
          <cell r="N13">
            <v>373.17</v>
          </cell>
        </row>
        <row r="14">
          <cell r="B14">
            <v>44001</v>
          </cell>
          <cell r="C14">
            <v>537.69999999999993</v>
          </cell>
          <cell r="D14">
            <v>265.14999999999998</v>
          </cell>
          <cell r="E14">
            <v>600.70000000000016</v>
          </cell>
          <cell r="F14">
            <v>373.17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537.69999999999993</v>
          </cell>
          <cell r="L14">
            <v>265.14999999999998</v>
          </cell>
          <cell r="M14">
            <v>600.70000000000016</v>
          </cell>
          <cell r="N14">
            <v>373.17</v>
          </cell>
        </row>
        <row r="15">
          <cell r="B15">
            <v>44002</v>
          </cell>
          <cell r="C15">
            <v>537.69999999999993</v>
          </cell>
          <cell r="D15">
            <v>265.14999999999998</v>
          </cell>
          <cell r="E15">
            <v>600.70000000000016</v>
          </cell>
          <cell r="F15">
            <v>373.17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537.69999999999993</v>
          </cell>
          <cell r="L15">
            <v>265.14999999999998</v>
          </cell>
          <cell r="M15">
            <v>600.70000000000016</v>
          </cell>
          <cell r="N15">
            <v>373.17</v>
          </cell>
        </row>
        <row r="16">
          <cell r="B16">
            <v>44003</v>
          </cell>
          <cell r="C16">
            <v>537.69999999999993</v>
          </cell>
          <cell r="D16">
            <v>265.14999999999998</v>
          </cell>
          <cell r="E16">
            <v>600.70000000000016</v>
          </cell>
          <cell r="F16">
            <v>373.17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537.69999999999993</v>
          </cell>
          <cell r="L16">
            <v>265.14999999999998</v>
          </cell>
          <cell r="M16">
            <v>600.70000000000016</v>
          </cell>
          <cell r="N16">
            <v>373.17</v>
          </cell>
        </row>
        <row r="17">
          <cell r="B17">
            <v>44004</v>
          </cell>
          <cell r="C17">
            <v>537.69999999999993</v>
          </cell>
          <cell r="D17">
            <v>265.14999999999998</v>
          </cell>
          <cell r="E17">
            <v>600.70000000000016</v>
          </cell>
          <cell r="F17">
            <v>373.17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537.69999999999993</v>
          </cell>
          <cell r="L17">
            <v>265.14999999999998</v>
          </cell>
          <cell r="M17">
            <v>600.70000000000016</v>
          </cell>
          <cell r="N17">
            <v>373.17</v>
          </cell>
        </row>
        <row r="18">
          <cell r="B18">
            <v>44005</v>
          </cell>
          <cell r="C18">
            <v>537.69999999999993</v>
          </cell>
          <cell r="D18">
            <v>265.14999999999998</v>
          </cell>
          <cell r="E18">
            <v>600.70000000000016</v>
          </cell>
          <cell r="F18">
            <v>373.17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537.69999999999993</v>
          </cell>
          <cell r="L18">
            <v>265.14999999999998</v>
          </cell>
          <cell r="M18">
            <v>600.70000000000016</v>
          </cell>
          <cell r="N18">
            <v>373.17</v>
          </cell>
        </row>
        <row r="19">
          <cell r="B19">
            <v>44006</v>
          </cell>
          <cell r="C19">
            <v>537.69999999999993</v>
          </cell>
          <cell r="D19">
            <v>265.14999999999998</v>
          </cell>
          <cell r="E19">
            <v>600.70000000000016</v>
          </cell>
          <cell r="F19">
            <v>373.17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537.69999999999993</v>
          </cell>
          <cell r="L19">
            <v>265.14999999999998</v>
          </cell>
          <cell r="M19">
            <v>600.70000000000016</v>
          </cell>
          <cell r="N19">
            <v>373.17</v>
          </cell>
        </row>
        <row r="20">
          <cell r="B20">
            <v>44007</v>
          </cell>
          <cell r="C20">
            <v>537.69999999999993</v>
          </cell>
          <cell r="D20">
            <v>265.14999999999998</v>
          </cell>
          <cell r="E20">
            <v>600.70000000000016</v>
          </cell>
          <cell r="F20">
            <v>373.17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537.69999999999993</v>
          </cell>
          <cell r="L20">
            <v>265.14999999999998</v>
          </cell>
          <cell r="M20">
            <v>600.70000000000016</v>
          </cell>
          <cell r="N20">
            <v>373.17</v>
          </cell>
        </row>
        <row r="21">
          <cell r="B21">
            <v>44008</v>
          </cell>
          <cell r="C21">
            <v>537.69999999999993</v>
          </cell>
          <cell r="D21">
            <v>265.14999999999998</v>
          </cell>
          <cell r="E21">
            <v>600.70000000000016</v>
          </cell>
          <cell r="F21">
            <v>373.17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537.69999999999993</v>
          </cell>
          <cell r="L21">
            <v>265.14999999999998</v>
          </cell>
          <cell r="M21">
            <v>600.70000000000016</v>
          </cell>
          <cell r="N21">
            <v>373.17</v>
          </cell>
        </row>
        <row r="22">
          <cell r="B22">
            <v>44009</v>
          </cell>
          <cell r="C22">
            <v>537.69999999999993</v>
          </cell>
          <cell r="D22">
            <v>265.14999999999998</v>
          </cell>
          <cell r="E22">
            <v>600.70000000000016</v>
          </cell>
          <cell r="F22">
            <v>373.17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537.69999999999993</v>
          </cell>
          <cell r="L22">
            <v>265.14999999999998</v>
          </cell>
          <cell r="M22">
            <v>600.70000000000016</v>
          </cell>
          <cell r="N22">
            <v>373.17</v>
          </cell>
        </row>
        <row r="23">
          <cell r="B23">
            <v>44010</v>
          </cell>
          <cell r="C23">
            <v>537.69999999999993</v>
          </cell>
          <cell r="D23">
            <v>265.14999999999998</v>
          </cell>
          <cell r="E23">
            <v>600.70000000000016</v>
          </cell>
          <cell r="F23">
            <v>373.17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537.69999999999993</v>
          </cell>
          <cell r="L23">
            <v>265.14999999999998</v>
          </cell>
          <cell r="M23">
            <v>600.70000000000016</v>
          </cell>
          <cell r="N23">
            <v>373.17</v>
          </cell>
        </row>
        <row r="24">
          <cell r="B24">
            <v>44011</v>
          </cell>
          <cell r="C24">
            <v>537.69999999999993</v>
          </cell>
          <cell r="D24">
            <v>265.14999999999998</v>
          </cell>
          <cell r="E24">
            <v>600.70000000000016</v>
          </cell>
          <cell r="F24">
            <v>373.17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537.69999999999993</v>
          </cell>
          <cell r="L24">
            <v>265.14999999999998</v>
          </cell>
          <cell r="M24">
            <v>600.70000000000016</v>
          </cell>
          <cell r="N24">
            <v>373.17</v>
          </cell>
        </row>
        <row r="25">
          <cell r="B25">
            <v>44012</v>
          </cell>
          <cell r="C25">
            <v>537.69999999999993</v>
          </cell>
          <cell r="D25">
            <v>265.14999999999998</v>
          </cell>
          <cell r="E25">
            <v>600.70000000000016</v>
          </cell>
          <cell r="F25">
            <v>373.17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537.69999999999993</v>
          </cell>
          <cell r="L25">
            <v>265.14999999999998</v>
          </cell>
          <cell r="M25">
            <v>600.70000000000016</v>
          </cell>
          <cell r="N25">
            <v>373.17</v>
          </cell>
        </row>
        <row r="26">
          <cell r="B26">
            <v>44013</v>
          </cell>
          <cell r="C26">
            <v>537.69999999999993</v>
          </cell>
          <cell r="D26">
            <v>265.14999999999998</v>
          </cell>
          <cell r="E26">
            <v>600.70000000000016</v>
          </cell>
          <cell r="F26">
            <v>373.17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537.69999999999993</v>
          </cell>
          <cell r="L26">
            <v>265.14999999999998</v>
          </cell>
          <cell r="M26">
            <v>600.70000000000016</v>
          </cell>
          <cell r="N26">
            <v>373.17</v>
          </cell>
        </row>
        <row r="27">
          <cell r="B27">
            <v>44014</v>
          </cell>
          <cell r="C27">
            <v>537.69999999999993</v>
          </cell>
          <cell r="D27">
            <v>265.14999999999998</v>
          </cell>
          <cell r="E27">
            <v>600.70000000000016</v>
          </cell>
          <cell r="F27">
            <v>373.17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537.69999999999993</v>
          </cell>
          <cell r="L27">
            <v>265.14999999999998</v>
          </cell>
          <cell r="M27">
            <v>600.70000000000016</v>
          </cell>
          <cell r="N27">
            <v>373.17</v>
          </cell>
        </row>
        <row r="28">
          <cell r="B28">
            <v>44015</v>
          </cell>
          <cell r="C28">
            <v>537.69999999999993</v>
          </cell>
          <cell r="D28">
            <v>265.14999999999998</v>
          </cell>
          <cell r="E28">
            <v>600.70000000000016</v>
          </cell>
          <cell r="F28">
            <v>373.17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537.69999999999993</v>
          </cell>
          <cell r="L28">
            <v>265.14999999999998</v>
          </cell>
          <cell r="M28">
            <v>600.70000000000016</v>
          </cell>
          <cell r="N28">
            <v>373.17</v>
          </cell>
        </row>
        <row r="29">
          <cell r="B29">
            <v>44016</v>
          </cell>
          <cell r="C29">
            <v>537.69999999999993</v>
          </cell>
          <cell r="D29">
            <v>265.14999999999998</v>
          </cell>
          <cell r="E29">
            <v>600.70000000000016</v>
          </cell>
          <cell r="F29">
            <v>373.17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537.69999999999993</v>
          </cell>
          <cell r="L29">
            <v>265.14999999999998</v>
          </cell>
          <cell r="M29">
            <v>600.70000000000016</v>
          </cell>
          <cell r="N29">
            <v>373.17</v>
          </cell>
        </row>
        <row r="30">
          <cell r="B30">
            <v>44017</v>
          </cell>
          <cell r="C30">
            <v>537.69999999999993</v>
          </cell>
          <cell r="D30">
            <v>265.14999999999998</v>
          </cell>
          <cell r="E30">
            <v>600.70000000000016</v>
          </cell>
          <cell r="F30">
            <v>373.17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537.69999999999993</v>
          </cell>
          <cell r="L30">
            <v>265.14999999999998</v>
          </cell>
          <cell r="M30">
            <v>600.70000000000016</v>
          </cell>
          <cell r="N30">
            <v>373.17</v>
          </cell>
        </row>
        <row r="31">
          <cell r="B31">
            <v>44018</v>
          </cell>
          <cell r="C31">
            <v>537.69999999999993</v>
          </cell>
          <cell r="D31">
            <v>265.14999999999998</v>
          </cell>
          <cell r="E31">
            <v>600.70000000000016</v>
          </cell>
          <cell r="F31">
            <v>373.17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537.69999999999993</v>
          </cell>
          <cell r="L31">
            <v>265.14999999999998</v>
          </cell>
          <cell r="M31">
            <v>600.70000000000016</v>
          </cell>
          <cell r="N31">
            <v>373.17</v>
          </cell>
        </row>
        <row r="32">
          <cell r="B32">
            <v>44019</v>
          </cell>
          <cell r="C32">
            <v>537.69999999999993</v>
          </cell>
          <cell r="D32">
            <v>265.14999999999998</v>
          </cell>
          <cell r="E32">
            <v>600.70000000000016</v>
          </cell>
          <cell r="F32">
            <v>373.17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537.69999999999993</v>
          </cell>
          <cell r="L32">
            <v>265.14999999999998</v>
          </cell>
          <cell r="M32">
            <v>600.70000000000016</v>
          </cell>
          <cell r="N32">
            <v>373.17</v>
          </cell>
        </row>
        <row r="33">
          <cell r="B33">
            <v>44020</v>
          </cell>
          <cell r="C33">
            <v>537.69999999999993</v>
          </cell>
          <cell r="D33">
            <v>265.14999999999998</v>
          </cell>
          <cell r="E33">
            <v>600.70000000000016</v>
          </cell>
          <cell r="F33">
            <v>373.17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537.69999999999993</v>
          </cell>
          <cell r="L33">
            <v>265.14999999999998</v>
          </cell>
          <cell r="M33">
            <v>600.70000000000016</v>
          </cell>
          <cell r="N33">
            <v>373.17</v>
          </cell>
        </row>
        <row r="34">
          <cell r="B34">
            <v>44021</v>
          </cell>
          <cell r="C34">
            <v>537.69999999999993</v>
          </cell>
          <cell r="D34">
            <v>265.14999999999998</v>
          </cell>
          <cell r="E34">
            <v>600.70000000000016</v>
          </cell>
          <cell r="F34">
            <v>373.17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537.69999999999993</v>
          </cell>
          <cell r="L34">
            <v>265.14999999999998</v>
          </cell>
          <cell r="M34">
            <v>600.70000000000016</v>
          </cell>
          <cell r="N34">
            <v>373.17</v>
          </cell>
        </row>
        <row r="35">
          <cell r="B35">
            <v>44022</v>
          </cell>
          <cell r="C35">
            <v>537.69999999999993</v>
          </cell>
          <cell r="D35">
            <v>265.14999999999998</v>
          </cell>
          <cell r="E35">
            <v>600.70000000000016</v>
          </cell>
          <cell r="F35">
            <v>373.17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537.69999999999993</v>
          </cell>
          <cell r="L35">
            <v>265.14999999999998</v>
          </cell>
          <cell r="M35">
            <v>600.70000000000016</v>
          </cell>
          <cell r="N35">
            <v>373.17</v>
          </cell>
        </row>
        <row r="36">
          <cell r="B36">
            <v>44023</v>
          </cell>
          <cell r="C36">
            <v>537.69999999999993</v>
          </cell>
          <cell r="D36">
            <v>265.14999999999998</v>
          </cell>
          <cell r="E36">
            <v>600.70000000000016</v>
          </cell>
          <cell r="F36">
            <v>373.17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537.69999999999993</v>
          </cell>
          <cell r="L36">
            <v>265.14999999999998</v>
          </cell>
          <cell r="M36">
            <v>600.70000000000016</v>
          </cell>
          <cell r="N36">
            <v>373.17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IRDESH"/>
      <sheetName val="HOME"/>
      <sheetName val="SCHOOL"/>
      <sheetName val="PROFLE"/>
      <sheetName val="STATUS"/>
      <sheetName val="COOK"/>
      <sheetName val="STUDENT"/>
      <sheetName val="MDM"/>
      <sheetName val="DUDH"/>
      <sheetName val="DAL"/>
      <sheetName val="PAYMENT"/>
      <sheetName val="MONTHLY"/>
      <sheetName val="SAMEKIT"/>
    </sheetNames>
    <sheetDataSet>
      <sheetData sheetId="0"/>
      <sheetData sheetId="1">
        <row r="7">
          <cell r="D7" t="str">
            <v>मई 2019</v>
          </cell>
        </row>
        <row r="8">
          <cell r="D8" t="str">
            <v>जून 2019</v>
          </cell>
        </row>
        <row r="9">
          <cell r="D9" t="str">
            <v>जुलाई 2019</v>
          </cell>
        </row>
        <row r="10">
          <cell r="D10" t="str">
            <v>अगस्त 2019</v>
          </cell>
        </row>
        <row r="11">
          <cell r="D11" t="str">
            <v>सितम्बर 2019</v>
          </cell>
        </row>
        <row r="12">
          <cell r="D12" t="str">
            <v>अक्टूम्बर 2019</v>
          </cell>
        </row>
        <row r="13">
          <cell r="D13" t="str">
            <v>नवम्बर 2019</v>
          </cell>
        </row>
        <row r="14">
          <cell r="D14" t="str">
            <v>दिसम्बर 2019</v>
          </cell>
        </row>
        <row r="15">
          <cell r="D15" t="str">
            <v>जनवरी 2020</v>
          </cell>
        </row>
        <row r="16">
          <cell r="D16" t="str">
            <v>फरवरी 2020</v>
          </cell>
        </row>
        <row r="17">
          <cell r="D17" t="str">
            <v>मार्च 2020</v>
          </cell>
        </row>
        <row r="18">
          <cell r="D18" t="str">
            <v>अप्रैल 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eralaljatchandawal@gmail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"/>
  <sheetViews>
    <sheetView tabSelected="1" zoomScale="90" zoomScaleNormal="90" workbookViewId="0">
      <selection activeCell="E11" sqref="E11"/>
    </sheetView>
  </sheetViews>
  <sheetFormatPr defaultColWidth="0" defaultRowHeight="14.5" zeroHeight="1"/>
  <cols>
    <col min="1" max="1" width="9.1796875" style="9" customWidth="1"/>
    <col min="2" max="2" width="23" style="9" customWidth="1"/>
    <col min="3" max="3" width="21.54296875" style="9" customWidth="1"/>
    <col min="4" max="4" width="20.1796875" style="9" customWidth="1"/>
    <col min="5" max="5" width="14" style="9" customWidth="1"/>
    <col min="6" max="6" width="16.7265625" style="9" customWidth="1"/>
    <col min="7" max="7" width="11" style="9" customWidth="1"/>
    <col min="8" max="8" width="17.453125" style="9" customWidth="1"/>
    <col min="9" max="10" width="9.1796875" style="9" customWidth="1"/>
    <col min="11" max="11" width="6.54296875" style="9" customWidth="1"/>
    <col min="12" max="12" width="6.54296875" style="9" hidden="1" customWidth="1"/>
    <col min="13" max="14" width="9.1796875" style="9" hidden="1" customWidth="1"/>
    <col min="15" max="19" width="0" style="9" hidden="1" customWidth="1"/>
    <col min="20" max="16384" width="9.1796875" style="9" hidden="1"/>
  </cols>
  <sheetData>
    <row r="1" spans="1:19">
      <c r="A1" s="61"/>
      <c r="B1" s="62"/>
      <c r="C1" s="62"/>
      <c r="D1" s="62"/>
      <c r="E1" s="62"/>
      <c r="F1" s="62"/>
      <c r="G1" s="62"/>
      <c r="H1" s="62"/>
      <c r="I1" s="62"/>
      <c r="J1" s="61"/>
    </row>
    <row r="2" spans="1:19" ht="43.5" customHeight="1">
      <c r="A2" s="61"/>
      <c r="B2" s="158"/>
      <c r="C2" s="158"/>
      <c r="D2" s="158"/>
      <c r="E2" s="158"/>
      <c r="F2" s="158"/>
      <c r="G2" s="158"/>
      <c r="H2" s="158"/>
      <c r="I2" s="62"/>
      <c r="J2" s="61"/>
    </row>
    <row r="3" spans="1:19">
      <c r="A3" s="61"/>
      <c r="B3" s="62"/>
      <c r="C3" s="62"/>
      <c r="D3" s="62"/>
      <c r="E3" s="62"/>
      <c r="F3" s="62"/>
      <c r="G3" s="62"/>
      <c r="H3" s="62"/>
      <c r="I3" s="62"/>
      <c r="J3" s="61"/>
    </row>
    <row r="4" spans="1:19" ht="25.5">
      <c r="A4" s="61"/>
      <c r="B4" s="96" t="s">
        <v>7</v>
      </c>
      <c r="C4" s="162" t="s">
        <v>17</v>
      </c>
      <c r="D4" s="162"/>
      <c r="E4" s="162"/>
      <c r="F4" s="162"/>
      <c r="G4" s="162"/>
      <c r="H4" s="162"/>
      <c r="I4" s="100"/>
      <c r="J4" s="61"/>
    </row>
    <row r="5" spans="1:19" ht="15.5">
      <c r="A5" s="61"/>
      <c r="B5" s="97"/>
      <c r="C5" s="62"/>
      <c r="D5" s="62"/>
      <c r="E5" s="62"/>
      <c r="F5" s="62"/>
      <c r="G5" s="62"/>
      <c r="H5" s="62"/>
      <c r="I5" s="62"/>
      <c r="J5" s="61"/>
      <c r="M5" s="99" t="s">
        <v>8</v>
      </c>
      <c r="N5" s="99" t="s">
        <v>18</v>
      </c>
    </row>
    <row r="6" spans="1:19" ht="20.5">
      <c r="A6" s="61"/>
      <c r="B6" s="96" t="s">
        <v>0</v>
      </c>
      <c r="C6" s="160" t="s">
        <v>21</v>
      </c>
      <c r="D6" s="160"/>
      <c r="E6" s="98" t="s">
        <v>14</v>
      </c>
      <c r="F6" s="159" t="s">
        <v>11</v>
      </c>
      <c r="G6" s="159"/>
      <c r="H6" s="63"/>
      <c r="I6" s="62"/>
      <c r="J6" s="61"/>
      <c r="M6" s="99" t="s">
        <v>12</v>
      </c>
      <c r="N6" s="99" t="s">
        <v>19</v>
      </c>
    </row>
    <row r="7" spans="1:19" ht="15.5">
      <c r="A7" s="61"/>
      <c r="B7" s="62"/>
      <c r="C7" s="62"/>
      <c r="D7" s="62"/>
      <c r="E7" s="62"/>
      <c r="F7" s="62"/>
      <c r="G7" s="62"/>
      <c r="H7" s="62"/>
      <c r="I7" s="62"/>
      <c r="J7" s="61"/>
      <c r="M7" s="99" t="s">
        <v>9</v>
      </c>
      <c r="N7" s="99" t="s">
        <v>20</v>
      </c>
    </row>
    <row r="8" spans="1:19" ht="20.5">
      <c r="A8" s="61"/>
      <c r="B8" s="157" t="s">
        <v>15</v>
      </c>
      <c r="C8" s="157"/>
      <c r="D8" s="157"/>
      <c r="E8" s="157"/>
      <c r="F8" s="87">
        <v>43904</v>
      </c>
      <c r="G8" s="94" t="s">
        <v>16</v>
      </c>
      <c r="H8" s="95">
        <v>44012</v>
      </c>
      <c r="I8" s="94" t="s">
        <v>615</v>
      </c>
      <c r="J8" s="61"/>
      <c r="M8" s="99" t="s">
        <v>10</v>
      </c>
      <c r="N8" s="99" t="s">
        <v>21</v>
      </c>
    </row>
    <row r="9" spans="1:19" ht="12" customHeight="1" thickBot="1">
      <c r="A9" s="61"/>
      <c r="B9" s="64"/>
      <c r="C9" s="64"/>
      <c r="D9" s="64"/>
      <c r="E9" s="64"/>
      <c r="F9" s="65"/>
      <c r="G9" s="64"/>
      <c r="H9" s="65"/>
      <c r="I9" s="62"/>
      <c r="J9" s="61"/>
      <c r="M9" s="99" t="s">
        <v>11</v>
      </c>
      <c r="N9" s="99"/>
    </row>
    <row r="10" spans="1:19" ht="20.5">
      <c r="A10" s="61"/>
      <c r="B10" s="132" t="s">
        <v>1</v>
      </c>
      <c r="C10" s="88">
        <v>94</v>
      </c>
      <c r="D10" s="154" t="s">
        <v>569</v>
      </c>
      <c r="E10" s="154"/>
      <c r="F10" s="154"/>
      <c r="G10" s="154"/>
      <c r="H10" s="154"/>
      <c r="I10" s="66"/>
      <c r="J10" s="61"/>
      <c r="M10" s="99" t="s">
        <v>13</v>
      </c>
      <c r="N10" s="99"/>
      <c r="R10" s="32"/>
      <c r="S10" s="32"/>
    </row>
    <row r="11" spans="1:19" ht="21">
      <c r="A11" s="61"/>
      <c r="B11" s="67"/>
      <c r="C11" s="68"/>
      <c r="D11" s="133" t="s">
        <v>4</v>
      </c>
      <c r="E11" s="89">
        <v>62</v>
      </c>
      <c r="F11" s="133" t="s">
        <v>4</v>
      </c>
      <c r="G11" s="89">
        <v>32</v>
      </c>
      <c r="H11" s="69"/>
      <c r="I11" s="70"/>
      <c r="J11" s="61"/>
      <c r="M11" s="99" t="s">
        <v>616</v>
      </c>
      <c r="N11" s="99"/>
    </row>
    <row r="12" spans="1:19" ht="12.75" customHeight="1" thickBot="1">
      <c r="A12" s="61"/>
      <c r="B12" s="71"/>
      <c r="C12" s="72"/>
      <c r="D12" s="73"/>
      <c r="E12" s="74"/>
      <c r="F12" s="73"/>
      <c r="G12" s="74"/>
      <c r="H12" s="75"/>
      <c r="I12" s="76"/>
      <c r="J12" s="61"/>
      <c r="M12" s="99" t="s">
        <v>617</v>
      </c>
      <c r="N12" s="99"/>
    </row>
    <row r="13" spans="1:19" ht="20.5">
      <c r="A13" s="61"/>
      <c r="B13" s="77"/>
      <c r="C13" s="150" t="s">
        <v>571</v>
      </c>
      <c r="D13" s="150"/>
      <c r="E13" s="150"/>
      <c r="F13" s="150"/>
      <c r="G13" s="150"/>
      <c r="H13" s="150"/>
      <c r="I13" s="70"/>
      <c r="J13" s="61"/>
    </row>
    <row r="14" spans="1:19" ht="20.5">
      <c r="A14" s="61"/>
      <c r="B14" s="153" t="s">
        <v>570</v>
      </c>
      <c r="C14" s="150"/>
      <c r="D14" s="90">
        <v>6.2</v>
      </c>
      <c r="E14" s="133" t="s">
        <v>5</v>
      </c>
      <c r="F14" s="90">
        <v>3.2</v>
      </c>
      <c r="G14" s="133" t="s">
        <v>6</v>
      </c>
      <c r="H14" s="78">
        <f>SUM(D14,F14)</f>
        <v>9.4</v>
      </c>
      <c r="I14" s="70"/>
      <c r="J14" s="61"/>
    </row>
    <row r="15" spans="1:19" ht="15" thickBot="1">
      <c r="A15" s="61"/>
      <c r="B15" s="134"/>
      <c r="C15" s="135"/>
      <c r="D15" s="75"/>
      <c r="E15" s="75"/>
      <c r="F15" s="75"/>
      <c r="G15" s="75"/>
      <c r="H15" s="75"/>
      <c r="I15" s="76"/>
      <c r="J15" s="61"/>
    </row>
    <row r="16" spans="1:19" ht="20.5">
      <c r="A16" s="61"/>
      <c r="B16" s="80"/>
      <c r="C16" s="154" t="s">
        <v>572</v>
      </c>
      <c r="D16" s="154"/>
      <c r="E16" s="154"/>
      <c r="F16" s="154"/>
      <c r="G16" s="154"/>
      <c r="H16" s="154"/>
      <c r="I16" s="66"/>
      <c r="J16" s="61"/>
    </row>
    <row r="17" spans="1:10" ht="20.5">
      <c r="A17" s="61"/>
      <c r="B17" s="153" t="s">
        <v>573</v>
      </c>
      <c r="C17" s="150"/>
      <c r="D17" s="90">
        <v>9.3000000000000007</v>
      </c>
      <c r="E17" s="133" t="s">
        <v>5</v>
      </c>
      <c r="F17" s="90">
        <v>4.8</v>
      </c>
      <c r="G17" s="133" t="s">
        <v>6</v>
      </c>
      <c r="H17" s="78">
        <f>SUM(D17,F17)</f>
        <v>14.100000000000001</v>
      </c>
      <c r="I17" s="70"/>
      <c r="J17" s="61"/>
    </row>
    <row r="18" spans="1:10" ht="15" thickBot="1">
      <c r="A18" s="61"/>
      <c r="B18" s="79"/>
      <c r="C18" s="75"/>
      <c r="D18" s="75"/>
      <c r="E18" s="75"/>
      <c r="F18" s="75"/>
      <c r="G18" s="75"/>
      <c r="H18" s="75"/>
      <c r="I18" s="76"/>
      <c r="J18" s="61"/>
    </row>
    <row r="19" spans="1:10" ht="20.5">
      <c r="A19" s="61"/>
      <c r="B19" s="155" t="s">
        <v>2</v>
      </c>
      <c r="C19" s="156"/>
      <c r="D19" s="156"/>
      <c r="E19" s="156" t="s">
        <v>3</v>
      </c>
      <c r="F19" s="156"/>
      <c r="G19" s="156"/>
      <c r="H19" s="156"/>
      <c r="I19" s="184"/>
      <c r="J19" s="61"/>
    </row>
    <row r="20" spans="1:10" ht="20.5">
      <c r="A20" s="61"/>
      <c r="B20" s="81"/>
      <c r="C20" s="133" t="s">
        <v>4</v>
      </c>
      <c r="D20" s="91">
        <v>335</v>
      </c>
      <c r="E20" s="150" t="s">
        <v>4</v>
      </c>
      <c r="F20" s="150"/>
      <c r="G20" s="151">
        <v>401</v>
      </c>
      <c r="H20" s="151"/>
      <c r="I20" s="70"/>
      <c r="J20" s="61"/>
    </row>
    <row r="21" spans="1:10" ht="20.5">
      <c r="A21" s="61"/>
      <c r="B21" s="81"/>
      <c r="C21" s="133" t="s">
        <v>5</v>
      </c>
      <c r="D21" s="91">
        <v>150</v>
      </c>
      <c r="E21" s="150" t="s">
        <v>5</v>
      </c>
      <c r="F21" s="150"/>
      <c r="G21" s="151">
        <v>325.25</v>
      </c>
      <c r="H21" s="151"/>
      <c r="I21" s="70"/>
      <c r="J21" s="61"/>
    </row>
    <row r="22" spans="1:10" ht="20.5">
      <c r="A22" s="61"/>
      <c r="B22" s="81"/>
      <c r="C22" s="133" t="s">
        <v>6</v>
      </c>
      <c r="D22" s="82">
        <f>SUM(D20:D21)</f>
        <v>485</v>
      </c>
      <c r="E22" s="150" t="s">
        <v>6</v>
      </c>
      <c r="F22" s="150"/>
      <c r="G22" s="152">
        <f>SUM(G20:G21)</f>
        <v>726.25</v>
      </c>
      <c r="H22" s="152"/>
      <c r="I22" s="70"/>
      <c r="J22" s="61"/>
    </row>
    <row r="23" spans="1:10" ht="15" thickBot="1">
      <c r="A23" s="61"/>
      <c r="B23" s="79"/>
      <c r="C23" s="75"/>
      <c r="D23" s="75"/>
      <c r="E23" s="75"/>
      <c r="F23" s="75"/>
      <c r="G23" s="75"/>
      <c r="H23" s="75"/>
      <c r="I23" s="76"/>
      <c r="J23" s="61"/>
    </row>
    <row r="24" spans="1:10" ht="20.25" customHeight="1">
      <c r="A24" s="61"/>
      <c r="B24" s="178" t="s">
        <v>618</v>
      </c>
      <c r="C24" s="179"/>
      <c r="D24" s="179"/>
      <c r="E24" s="179" t="s">
        <v>619</v>
      </c>
      <c r="F24" s="179"/>
      <c r="G24" s="179"/>
      <c r="H24" s="179"/>
      <c r="I24" s="182"/>
      <c r="J24" s="61"/>
    </row>
    <row r="25" spans="1:10" ht="20.25" customHeight="1">
      <c r="A25" s="61"/>
      <c r="B25" s="180"/>
      <c r="C25" s="181"/>
      <c r="D25" s="181"/>
      <c r="E25" s="181"/>
      <c r="F25" s="181"/>
      <c r="G25" s="181"/>
      <c r="H25" s="181"/>
      <c r="I25" s="183"/>
      <c r="J25" s="61"/>
    </row>
    <row r="26" spans="1:10" ht="20.5">
      <c r="A26" s="61"/>
      <c r="B26" s="83" t="s">
        <v>608</v>
      </c>
      <c r="C26" s="133" t="s">
        <v>4</v>
      </c>
      <c r="D26" s="91">
        <v>100</v>
      </c>
      <c r="E26" s="150" t="s">
        <v>4</v>
      </c>
      <c r="F26" s="150"/>
      <c r="G26" s="151"/>
      <c r="H26" s="151"/>
      <c r="I26" s="70"/>
      <c r="J26" s="61"/>
    </row>
    <row r="27" spans="1:10" ht="21">
      <c r="A27" s="61"/>
      <c r="B27" s="92">
        <v>43998</v>
      </c>
      <c r="C27" s="133" t="s">
        <v>5</v>
      </c>
      <c r="D27" s="91"/>
      <c r="E27" s="150" t="s">
        <v>5</v>
      </c>
      <c r="F27" s="150"/>
      <c r="G27" s="151"/>
      <c r="H27" s="151"/>
      <c r="I27" s="70"/>
      <c r="J27" s="61"/>
    </row>
    <row r="28" spans="1:10" ht="20.5">
      <c r="A28" s="61"/>
      <c r="B28" s="81"/>
      <c r="C28" s="133" t="s">
        <v>6</v>
      </c>
      <c r="D28" s="82">
        <f>SUM(D26:D27)</f>
        <v>100</v>
      </c>
      <c r="E28" s="150" t="s">
        <v>6</v>
      </c>
      <c r="F28" s="150"/>
      <c r="G28" s="152">
        <f>SUM(G26:G27)</f>
        <v>0</v>
      </c>
      <c r="H28" s="152"/>
      <c r="I28" s="70"/>
      <c r="J28" s="61"/>
    </row>
    <row r="29" spans="1:10" ht="21" thickBot="1">
      <c r="A29" s="61"/>
      <c r="B29" s="84"/>
      <c r="C29" s="85"/>
      <c r="D29" s="86"/>
      <c r="E29" s="85"/>
      <c r="F29" s="85"/>
      <c r="G29" s="86"/>
      <c r="H29" s="86"/>
      <c r="I29" s="76"/>
      <c r="J29" s="61"/>
    </row>
    <row r="30" spans="1:10">
      <c r="A30" s="61"/>
      <c r="B30" s="62"/>
      <c r="C30" s="62"/>
      <c r="D30" s="62"/>
      <c r="E30" s="62"/>
      <c r="F30" s="62"/>
      <c r="G30" s="62"/>
      <c r="H30" s="62"/>
      <c r="I30" s="62"/>
      <c r="J30" s="61"/>
    </row>
    <row r="31" spans="1:10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0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24" customHeight="1" thickBot="1">
      <c r="A33" s="93"/>
      <c r="B33" s="93"/>
      <c r="C33" s="93"/>
      <c r="D33" s="93"/>
      <c r="E33" s="93"/>
      <c r="F33" s="93"/>
      <c r="G33" s="93"/>
      <c r="H33" s="93"/>
      <c r="I33" s="93"/>
      <c r="J33" s="93"/>
    </row>
    <row r="34" spans="1:10" ht="23.5">
      <c r="A34" s="93"/>
      <c r="B34" s="163" t="s">
        <v>609</v>
      </c>
      <c r="C34" s="164"/>
      <c r="D34" s="164"/>
      <c r="E34" s="165"/>
      <c r="F34" s="93"/>
      <c r="G34" s="93"/>
      <c r="H34" s="93"/>
      <c r="I34" s="93"/>
      <c r="J34" s="93"/>
    </row>
    <row r="35" spans="1:10" ht="21">
      <c r="A35" s="93"/>
      <c r="B35" s="166" t="s">
        <v>610</v>
      </c>
      <c r="C35" s="167"/>
      <c r="D35" s="167"/>
      <c r="E35" s="168"/>
      <c r="F35" s="93"/>
      <c r="G35" s="93"/>
      <c r="H35" s="93"/>
      <c r="I35" s="93"/>
      <c r="J35" s="93"/>
    </row>
    <row r="36" spans="1:10" ht="21">
      <c r="A36" s="93"/>
      <c r="B36" s="169" t="s">
        <v>611</v>
      </c>
      <c r="C36" s="170"/>
      <c r="D36" s="170"/>
      <c r="E36" s="171"/>
      <c r="F36" s="93"/>
      <c r="G36" s="93"/>
      <c r="H36" s="93"/>
      <c r="I36" s="93"/>
      <c r="J36" s="93"/>
    </row>
    <row r="37" spans="1:10" ht="21">
      <c r="A37" s="93"/>
      <c r="B37" s="172" t="s">
        <v>612</v>
      </c>
      <c r="C37" s="173"/>
      <c r="D37" s="173"/>
      <c r="E37" s="174"/>
      <c r="F37" s="93"/>
      <c r="G37" s="93"/>
      <c r="H37" s="93"/>
      <c r="I37" s="93"/>
      <c r="J37" s="93"/>
    </row>
    <row r="38" spans="1:10" ht="24" thickBot="1">
      <c r="A38" s="93"/>
      <c r="B38" s="175" t="s">
        <v>613</v>
      </c>
      <c r="C38" s="176"/>
      <c r="D38" s="176"/>
      <c r="E38" s="177"/>
      <c r="F38" s="93"/>
      <c r="G38" s="93"/>
      <c r="H38" s="93"/>
      <c r="I38" s="93"/>
      <c r="J38" s="93"/>
    </row>
    <row r="39" spans="1:10" ht="21.75" customHeight="1" thickBot="1">
      <c r="A39" s="93"/>
      <c r="B39" s="93"/>
      <c r="C39" s="93"/>
      <c r="D39" s="93"/>
      <c r="E39" s="93"/>
      <c r="F39" s="93"/>
      <c r="G39" s="161" t="s">
        <v>614</v>
      </c>
      <c r="H39" s="161"/>
      <c r="I39" s="161"/>
      <c r="J39" s="93"/>
    </row>
    <row r="40" spans="1:10" s="275" customFormat="1" ht="36.5" customHeight="1" thickBot="1">
      <c r="A40" s="270"/>
      <c r="B40" s="271" t="s">
        <v>653</v>
      </c>
      <c r="C40" s="272" t="s">
        <v>654</v>
      </c>
      <c r="D40" s="273" t="s">
        <v>655</v>
      </c>
      <c r="E40" s="274" t="s">
        <v>656</v>
      </c>
      <c r="F40" s="270"/>
      <c r="G40" s="147"/>
      <c r="H40" s="147"/>
      <c r="I40" s="147"/>
      <c r="J40" s="270"/>
    </row>
    <row r="41" spans="1:10"/>
  </sheetData>
  <sheetProtection password="8719" sheet="1" objects="1" scenarios="1" selectLockedCells="1"/>
  <dataConsolidate/>
  <mergeCells count="32">
    <mergeCell ref="G39:I39"/>
    <mergeCell ref="C4:H4"/>
    <mergeCell ref="B34:E34"/>
    <mergeCell ref="B35:E35"/>
    <mergeCell ref="B36:E36"/>
    <mergeCell ref="B37:E37"/>
    <mergeCell ref="B38:E38"/>
    <mergeCell ref="E28:F28"/>
    <mergeCell ref="G28:H28"/>
    <mergeCell ref="B24:D25"/>
    <mergeCell ref="E24:I25"/>
    <mergeCell ref="E19:I19"/>
    <mergeCell ref="E26:F26"/>
    <mergeCell ref="G26:H26"/>
    <mergeCell ref="E27:F27"/>
    <mergeCell ref="G27:H27"/>
    <mergeCell ref="B8:E8"/>
    <mergeCell ref="B2:H2"/>
    <mergeCell ref="F6:G6"/>
    <mergeCell ref="C6:D6"/>
    <mergeCell ref="D10:H10"/>
    <mergeCell ref="B14:C14"/>
    <mergeCell ref="C16:H16"/>
    <mergeCell ref="C13:H13"/>
    <mergeCell ref="B19:D19"/>
    <mergeCell ref="B17:C17"/>
    <mergeCell ref="E20:F20"/>
    <mergeCell ref="E21:F21"/>
    <mergeCell ref="E22:F22"/>
    <mergeCell ref="G20:H20"/>
    <mergeCell ref="G21:H21"/>
    <mergeCell ref="G22:H22"/>
  </mergeCells>
  <dataValidations count="2">
    <dataValidation type="list" allowBlank="1" showInputMessage="1" showErrorMessage="1" sqref="C6">
      <formula1>$N$5:$N$9</formula1>
    </dataValidation>
    <dataValidation type="list" allowBlank="1" showInputMessage="1" showErrorMessage="1" sqref="F6:G6">
      <formula1>$M$5:$M$13</formula1>
    </dataValidation>
  </dataValidations>
  <hyperlinks>
    <hyperlink ref="B38" r:id="rId1" display="heeralaljatchandawal@gmail.com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9"/>
  <sheetViews>
    <sheetView view="pageBreakPreview" zoomScale="110" zoomScaleSheetLayoutView="110" workbookViewId="0">
      <selection activeCell="I10" sqref="I10"/>
    </sheetView>
  </sheetViews>
  <sheetFormatPr defaultColWidth="9.1796875" defaultRowHeight="14.5"/>
  <cols>
    <col min="1" max="1" width="12.26953125" style="9" customWidth="1"/>
    <col min="2" max="2" width="13" style="9" customWidth="1"/>
    <col min="3" max="11" width="12.7265625" style="9" customWidth="1"/>
    <col min="12" max="16384" width="9.1796875" style="9"/>
  </cols>
  <sheetData>
    <row r="1" spans="1:18" ht="23.5" thickBot="1">
      <c r="A1" s="268" t="str">
        <f>IF($J$2="","fo|ky; dk uke %&amp;",CONCATENATE("fo|ky; dk uke %&amp;","  ",master!C4))</f>
        <v>fo|ky; dk uke %&amp;  jktdh; mPp ek/;fed fo|ky;] bUnjokM+k ¼jkuh½ ikyh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101"/>
      <c r="M1" s="101"/>
      <c r="N1" s="101"/>
    </row>
    <row r="2" spans="1:18" ht="31.5" customHeight="1">
      <c r="A2" s="255" t="s">
        <v>620</v>
      </c>
      <c r="B2" s="255"/>
      <c r="C2" s="255"/>
      <c r="D2" s="255"/>
      <c r="E2" s="255"/>
      <c r="F2" s="255"/>
      <c r="G2" s="255"/>
      <c r="H2" s="255"/>
      <c r="I2" s="29" t="s">
        <v>598</v>
      </c>
      <c r="J2" s="269">
        <v>44003</v>
      </c>
      <c r="K2" s="269"/>
      <c r="N2" s="256" t="s">
        <v>623</v>
      </c>
      <c r="O2" s="257"/>
      <c r="P2" s="257"/>
      <c r="Q2" s="257"/>
      <c r="R2" s="258"/>
    </row>
    <row r="3" spans="1:18" ht="72.75" customHeight="1" thickBot="1">
      <c r="A3" s="259" t="s">
        <v>603</v>
      </c>
      <c r="B3" s="259" t="s">
        <v>594</v>
      </c>
      <c r="C3" s="260" t="s">
        <v>621</v>
      </c>
      <c r="D3" s="261"/>
      <c r="E3" s="262"/>
      <c r="F3" s="260" t="s">
        <v>604</v>
      </c>
      <c r="G3" s="261"/>
      <c r="H3" s="262"/>
      <c r="I3" s="227" t="s">
        <v>595</v>
      </c>
      <c r="J3" s="227"/>
      <c r="K3" s="227"/>
      <c r="N3" s="263"/>
      <c r="O3" s="264"/>
      <c r="P3" s="264"/>
      <c r="Q3" s="264"/>
      <c r="R3" s="265"/>
    </row>
    <row r="4" spans="1:18" ht="18">
      <c r="A4" s="266"/>
      <c r="B4" s="266"/>
      <c r="C4" s="148" t="s">
        <v>582</v>
      </c>
      <c r="D4" s="31" t="s">
        <v>5</v>
      </c>
      <c r="E4" s="31" t="s">
        <v>6</v>
      </c>
      <c r="F4" s="148" t="s">
        <v>582</v>
      </c>
      <c r="G4" s="31" t="s">
        <v>5</v>
      </c>
      <c r="H4" s="31" t="s">
        <v>6</v>
      </c>
      <c r="I4" s="148" t="s">
        <v>582</v>
      </c>
      <c r="J4" s="31" t="s">
        <v>5</v>
      </c>
      <c r="K4" s="31" t="s">
        <v>6</v>
      </c>
    </row>
    <row r="5" spans="1:18" ht="27" customHeight="1">
      <c r="A5" s="33" t="s">
        <v>596</v>
      </c>
      <c r="B5" s="5">
        <f>IF($J$2="","",COUNTIFS(class_1,"&lt;6",Distribut,"9.4"))</f>
        <v>15</v>
      </c>
      <c r="C5" s="102">
        <f>IFERROR(IF($J$2="","",SUM('Balance Sheet'!I6:I25))/1000,"")</f>
        <v>4.3200000000000002E-2</v>
      </c>
      <c r="D5" s="102">
        <f>IFERROR(IF($J$2="","",SUM('Balance Sheet'!J6:J25))/1000,"")</f>
        <v>1.32E-2</v>
      </c>
      <c r="E5" s="102">
        <f>IF($J$2="","",SUM(C5:D5))</f>
        <v>5.6400000000000006E-2</v>
      </c>
      <c r="F5" s="102">
        <f>IFERROR(IF($J$2="","",VLOOKUP($J$2,Balance_sheet,10,0)/1000),"")</f>
        <v>0.29180000000000006</v>
      </c>
      <c r="G5" s="102">
        <f>IFERROR(IF($J$2="","",VLOOKUP($J$2,Balance_sheet,11,0)/1000),"")</f>
        <v>0.1368</v>
      </c>
      <c r="H5" s="102">
        <f>IF($J$2="","",SUM(F5:G5))</f>
        <v>0.42860000000000009</v>
      </c>
      <c r="I5" s="102"/>
      <c r="J5" s="102"/>
      <c r="K5" s="102">
        <f>IF($J$2="","",SUM(I5:J5))</f>
        <v>0</v>
      </c>
    </row>
    <row r="6" spans="1:18" ht="27" customHeight="1">
      <c r="A6" s="33" t="s">
        <v>597</v>
      </c>
      <c r="B6" s="5">
        <f>IF($J$2="","",COUNTIFS(class_1,"&gt;=6",Distribut,"14.1"))</f>
        <v>9</v>
      </c>
      <c r="C6" s="102">
        <f>IFERROR(IF($J$2="","",SUM('Balance Sheet'!K6:K25))/1000,"")</f>
        <v>6.5100000000000005E-2</v>
      </c>
      <c r="D6" s="102">
        <f>IFERROR(IF($J$2="","",SUM('Balance Sheet'!L6:L25))/1000,"")</f>
        <v>3.3599999999999991E-2</v>
      </c>
      <c r="E6" s="102">
        <f>IF($J$2="","",SUM(C6:D6))</f>
        <v>9.8699999999999996E-2</v>
      </c>
      <c r="F6" s="102">
        <f>IFERROR(IF($J$2="","",VLOOKUP($J$2,Balance_sheet,12,0)/1000),"")</f>
        <v>0.33589999999999998</v>
      </c>
      <c r="G6" s="102">
        <f>IFERROR(IF($J$2="","",VLOOKUP($J$2,Balance_sheet,13,0)/1000),"")</f>
        <v>0.29164999999999996</v>
      </c>
      <c r="H6" s="102">
        <f>IF($J$2="","",SUM(F6:G6))</f>
        <v>0.62754999999999994</v>
      </c>
      <c r="I6" s="102"/>
      <c r="J6" s="102"/>
      <c r="K6" s="102">
        <f>IF($J$2="","",SUM(I6:J6))</f>
        <v>0</v>
      </c>
    </row>
    <row r="7" spans="1:18" ht="28.5" customHeight="1">
      <c r="A7" s="33" t="s">
        <v>6</v>
      </c>
      <c r="B7" s="6">
        <f>IF($J$2="","",SUM(B5:B6))</f>
        <v>24</v>
      </c>
      <c r="C7" s="103">
        <f>IF($J$2="","",SUM(C5:C6))</f>
        <v>0.10830000000000001</v>
      </c>
      <c r="D7" s="103">
        <f t="shared" ref="D7:K7" si="0">IF($J$2="","",SUM(D5:D6))</f>
        <v>4.6799999999999994E-2</v>
      </c>
      <c r="E7" s="103">
        <f t="shared" si="0"/>
        <v>0.15510000000000002</v>
      </c>
      <c r="F7" s="103">
        <f t="shared" si="0"/>
        <v>0.62770000000000004</v>
      </c>
      <c r="G7" s="103">
        <f t="shared" si="0"/>
        <v>0.42845</v>
      </c>
      <c r="H7" s="103">
        <f>IF($J$2="","",SUM(H5:H6))</f>
        <v>1.0561500000000001</v>
      </c>
      <c r="I7" s="103">
        <f t="shared" si="0"/>
        <v>0</v>
      </c>
      <c r="J7" s="103">
        <f t="shared" si="0"/>
        <v>0</v>
      </c>
      <c r="K7" s="103">
        <f t="shared" si="0"/>
        <v>0</v>
      </c>
    </row>
    <row r="8" spans="1:18" ht="11.25" customHeight="1">
      <c r="A8" s="34"/>
    </row>
    <row r="9" spans="1:18" ht="22.5" customHeight="1">
      <c r="B9" s="267" t="s">
        <v>622</v>
      </c>
      <c r="C9" s="267"/>
      <c r="D9" s="267"/>
      <c r="E9" s="267"/>
      <c r="F9" s="267"/>
    </row>
  </sheetData>
  <sheetProtection password="CDAA" sheet="1" objects="1" scenarios="1" formatCells="0" formatColumns="0" formatRows="0"/>
  <protectedRanges>
    <protectedRange password="CC6A" sqref="I5:J6" name="Range1"/>
  </protectedRanges>
  <mergeCells count="10">
    <mergeCell ref="B9:F9"/>
    <mergeCell ref="N2:R3"/>
    <mergeCell ref="A1:K1"/>
    <mergeCell ref="J2:K2"/>
    <mergeCell ref="A3:A4"/>
    <mergeCell ref="B3:B4"/>
    <mergeCell ref="C3:E3"/>
    <mergeCell ref="F3:H3"/>
    <mergeCell ref="I3:K3"/>
    <mergeCell ref="A2:H2"/>
  </mergeCells>
  <dataValidations count="1">
    <dataValidation allowBlank="1" showInputMessage="1" showErrorMessage="1" prompt="यदि अतिरिक्त खाद्यान्न की आवश्यकता हो तो इनकी पूर्ति करे " sqref="I5:J6"/>
  </dataValidations>
  <pageMargins left="0.7" right="0.45" top="0.75" bottom="0.75" header="0.3" footer="0.3"/>
  <pageSetup paperSize="9" scale="95" orientation="landscape" blackAndWhite="1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59"/>
  <sheetViews>
    <sheetView workbookViewId="0">
      <selection activeCell="E6" sqref="E6"/>
    </sheetView>
  </sheetViews>
  <sheetFormatPr defaultRowHeight="14.5"/>
  <cols>
    <col min="1" max="1" width="5" bestFit="1" customWidth="1"/>
    <col min="2" max="2" width="6.90625" bestFit="1" customWidth="1"/>
    <col min="3" max="3" width="5.453125" bestFit="1" customWidth="1"/>
    <col min="4" max="4" width="8.08984375" bestFit="1" customWidth="1"/>
    <col min="5" max="5" width="23.54296875" bestFit="1" customWidth="1"/>
    <col min="6" max="6" width="10.08984375" bestFit="1" customWidth="1"/>
    <col min="7" max="7" width="24.08984375" bestFit="1" customWidth="1"/>
    <col min="8" max="8" width="25" bestFit="1" customWidth="1"/>
    <col min="9" max="9" width="7" bestFit="1" customWidth="1"/>
    <col min="10" max="10" width="8.08984375" bestFit="1" customWidth="1"/>
    <col min="11" max="11" width="10.453125" bestFit="1" customWidth="1"/>
    <col min="12" max="12" width="15.36328125" bestFit="1" customWidth="1"/>
    <col min="13" max="13" width="23.26953125" bestFit="1" customWidth="1"/>
    <col min="14" max="14" width="22.6328125" bestFit="1" customWidth="1"/>
    <col min="15" max="15" width="8.26953125" bestFit="1" customWidth="1"/>
    <col min="16" max="16" width="7.36328125" bestFit="1" customWidth="1"/>
    <col min="17" max="17" width="18.08984375" bestFit="1" customWidth="1"/>
    <col min="18" max="18" width="34.90625" bestFit="1" customWidth="1"/>
    <col min="19" max="19" width="16.36328125" bestFit="1" customWidth="1"/>
    <col min="20" max="20" width="19.1796875" bestFit="1" customWidth="1"/>
    <col min="21" max="21" width="15.90625" bestFit="1" customWidth="1"/>
    <col min="22" max="23" width="34.90625" bestFit="1" customWidth="1"/>
    <col min="24" max="24" width="21.1796875" bestFit="1" customWidth="1"/>
    <col min="25" max="25" width="11.6328125" bestFit="1" customWidth="1"/>
    <col min="26" max="26" width="9.54296875" bestFit="1" customWidth="1"/>
    <col min="27" max="27" width="13.81640625" bestFit="1" customWidth="1"/>
    <col min="28" max="28" width="21.90625" bestFit="1" customWidth="1"/>
    <col min="29" max="29" width="18.6328125" bestFit="1" customWidth="1"/>
    <col min="30" max="30" width="18.90625" bestFit="1" customWidth="1"/>
  </cols>
  <sheetData>
    <row r="1" spans="1:30" ht="29">
      <c r="A1" s="136" t="s">
        <v>23</v>
      </c>
      <c r="B1" s="136" t="s">
        <v>35</v>
      </c>
      <c r="C1" s="136" t="s">
        <v>36</v>
      </c>
      <c r="D1" s="136" t="s">
        <v>37</v>
      </c>
      <c r="E1" s="136" t="s">
        <v>38</v>
      </c>
      <c r="F1" s="136" t="s">
        <v>39</v>
      </c>
      <c r="G1" s="136" t="s">
        <v>40</v>
      </c>
      <c r="H1" s="136" t="s">
        <v>41</v>
      </c>
      <c r="I1" s="136" t="s">
        <v>42</v>
      </c>
      <c r="J1" s="136" t="s">
        <v>43</v>
      </c>
      <c r="K1" s="136" t="s">
        <v>44</v>
      </c>
      <c r="L1" s="136" t="s">
        <v>45</v>
      </c>
      <c r="M1" s="136" t="s">
        <v>46</v>
      </c>
      <c r="N1" s="136" t="s">
        <v>47</v>
      </c>
      <c r="O1" s="136" t="s">
        <v>48</v>
      </c>
      <c r="P1" s="136" t="s">
        <v>49</v>
      </c>
      <c r="Q1" s="136" t="s">
        <v>50</v>
      </c>
      <c r="R1" s="136" t="s">
        <v>51</v>
      </c>
      <c r="S1" s="136" t="s">
        <v>52</v>
      </c>
      <c r="T1" s="136" t="s">
        <v>53</v>
      </c>
      <c r="U1" s="136" t="s">
        <v>54</v>
      </c>
      <c r="V1" s="136" t="s">
        <v>55</v>
      </c>
      <c r="W1" s="136" t="s">
        <v>56</v>
      </c>
      <c r="X1" s="136" t="s">
        <v>57</v>
      </c>
      <c r="Y1" s="136" t="s">
        <v>58</v>
      </c>
      <c r="Z1" s="136" t="s">
        <v>59</v>
      </c>
      <c r="AA1" s="136" t="s">
        <v>60</v>
      </c>
      <c r="AB1" s="136" t="s">
        <v>61</v>
      </c>
      <c r="AC1" s="136" t="s">
        <v>62</v>
      </c>
      <c r="AD1" s="136" t="s">
        <v>63</v>
      </c>
    </row>
    <row r="2" spans="1:30" ht="29">
      <c r="A2" s="1">
        <v>2</v>
      </c>
      <c r="B2" s="1" t="s">
        <v>64</v>
      </c>
      <c r="C2" s="1">
        <v>447</v>
      </c>
      <c r="D2" s="1"/>
      <c r="E2" s="1" t="s">
        <v>65</v>
      </c>
      <c r="F2" s="1"/>
      <c r="G2" s="1" t="s">
        <v>66</v>
      </c>
      <c r="H2" s="1" t="s">
        <v>67</v>
      </c>
      <c r="I2" s="1" t="s">
        <v>68</v>
      </c>
      <c r="J2" s="2">
        <v>41978</v>
      </c>
      <c r="K2" s="1"/>
      <c r="L2" s="1"/>
      <c r="M2" s="1"/>
      <c r="N2" s="1"/>
      <c r="O2" s="1" t="s">
        <v>69</v>
      </c>
      <c r="P2" s="1"/>
      <c r="Q2" s="1"/>
      <c r="R2" s="1" t="s">
        <v>70</v>
      </c>
      <c r="S2" s="1">
        <v>8201303001</v>
      </c>
      <c r="T2" s="1"/>
      <c r="U2" s="1"/>
      <c r="V2" s="1">
        <v>0</v>
      </c>
      <c r="W2" s="1"/>
      <c r="X2" s="1"/>
      <c r="Y2" s="1" t="s">
        <v>71</v>
      </c>
      <c r="Z2" s="1" t="s">
        <v>72</v>
      </c>
      <c r="AA2" s="1"/>
      <c r="AB2" s="1">
        <v>6</v>
      </c>
      <c r="AC2" s="1"/>
      <c r="AD2" s="1">
        <v>1</v>
      </c>
    </row>
    <row r="3" spans="1:30" ht="29">
      <c r="A3" s="1">
        <v>2</v>
      </c>
      <c r="B3" s="1" t="s">
        <v>64</v>
      </c>
      <c r="C3" s="1">
        <v>436</v>
      </c>
      <c r="D3" s="1"/>
      <c r="E3" s="1" t="s">
        <v>73</v>
      </c>
      <c r="F3" s="1"/>
      <c r="G3" s="1" t="s">
        <v>74</v>
      </c>
      <c r="H3" s="1" t="s">
        <v>75</v>
      </c>
      <c r="I3" s="1" t="s">
        <v>68</v>
      </c>
      <c r="J3" s="2">
        <v>41614</v>
      </c>
      <c r="K3" s="1"/>
      <c r="L3" s="1"/>
      <c r="M3" s="1"/>
      <c r="N3" s="1"/>
      <c r="O3" s="1" t="s">
        <v>26</v>
      </c>
      <c r="P3" s="1"/>
      <c r="Q3" s="1"/>
      <c r="R3" s="1" t="s">
        <v>70</v>
      </c>
      <c r="S3" s="1">
        <v>8201303001</v>
      </c>
      <c r="T3" s="1"/>
      <c r="U3" s="1"/>
      <c r="V3" s="1">
        <v>0</v>
      </c>
      <c r="W3" s="1"/>
      <c r="X3" s="1"/>
      <c r="Y3" s="1" t="s">
        <v>71</v>
      </c>
      <c r="Z3" s="1" t="s">
        <v>72</v>
      </c>
      <c r="AA3" s="1"/>
      <c r="AB3" s="1">
        <v>7</v>
      </c>
      <c r="AC3" s="1"/>
      <c r="AD3" s="1">
        <v>0</v>
      </c>
    </row>
    <row r="4" spans="1:30" ht="29">
      <c r="A4" s="1">
        <v>2</v>
      </c>
      <c r="B4" s="1" t="s">
        <v>64</v>
      </c>
      <c r="C4" s="1">
        <v>462</v>
      </c>
      <c r="D4" s="1"/>
      <c r="E4" s="1" t="s">
        <v>76</v>
      </c>
      <c r="F4" s="1"/>
      <c r="G4" s="1" t="s">
        <v>77</v>
      </c>
      <c r="H4" s="1" t="s">
        <v>78</v>
      </c>
      <c r="I4" s="1" t="s">
        <v>68</v>
      </c>
      <c r="J4" s="2">
        <v>41647</v>
      </c>
      <c r="K4" s="1"/>
      <c r="L4" s="1"/>
      <c r="M4" s="1"/>
      <c r="N4" s="1"/>
      <c r="O4" s="1" t="s">
        <v>69</v>
      </c>
      <c r="P4" s="1"/>
      <c r="Q4" s="1"/>
      <c r="R4" s="1" t="s">
        <v>70</v>
      </c>
      <c r="S4" s="1">
        <v>8201303001</v>
      </c>
      <c r="T4" s="1"/>
      <c r="U4" s="1"/>
      <c r="V4" s="1">
        <v>0</v>
      </c>
      <c r="W4" s="1"/>
      <c r="X4" s="1"/>
      <c r="Y4" s="1" t="s">
        <v>71</v>
      </c>
      <c r="Z4" s="1" t="s">
        <v>72</v>
      </c>
      <c r="AA4" s="1"/>
      <c r="AB4" s="1">
        <v>6</v>
      </c>
      <c r="AC4" s="1"/>
      <c r="AD4" s="1">
        <v>0</v>
      </c>
    </row>
    <row r="5" spans="1:30" ht="29">
      <c r="A5" s="1">
        <v>2</v>
      </c>
      <c r="B5" s="1" t="s">
        <v>64</v>
      </c>
      <c r="C5" s="1">
        <v>443</v>
      </c>
      <c r="D5" s="1"/>
      <c r="E5" s="1" t="s">
        <v>79</v>
      </c>
      <c r="F5" s="1"/>
      <c r="G5" s="1" t="s">
        <v>80</v>
      </c>
      <c r="H5" s="1" t="s">
        <v>81</v>
      </c>
      <c r="I5" s="1" t="s">
        <v>68</v>
      </c>
      <c r="J5" s="2">
        <v>41641</v>
      </c>
      <c r="K5" s="1"/>
      <c r="L5" s="1"/>
      <c r="M5" s="1"/>
      <c r="N5" s="1"/>
      <c r="O5" s="1" t="s">
        <v>26</v>
      </c>
      <c r="P5" s="1"/>
      <c r="Q5" s="1"/>
      <c r="R5" s="1" t="s">
        <v>70</v>
      </c>
      <c r="S5" s="1">
        <v>8201303001</v>
      </c>
      <c r="T5" s="1"/>
      <c r="U5" s="1"/>
      <c r="V5" s="1">
        <v>0</v>
      </c>
      <c r="W5" s="1"/>
      <c r="X5" s="1"/>
      <c r="Y5" s="1" t="s">
        <v>71</v>
      </c>
      <c r="Z5" s="1" t="s">
        <v>72</v>
      </c>
      <c r="AA5" s="1"/>
      <c r="AB5" s="1">
        <v>6</v>
      </c>
      <c r="AC5" s="1"/>
      <c r="AD5" s="1">
        <v>1</v>
      </c>
    </row>
    <row r="6" spans="1:30" ht="29">
      <c r="A6" s="1">
        <v>2</v>
      </c>
      <c r="B6" s="1" t="s">
        <v>64</v>
      </c>
      <c r="C6" s="1">
        <v>440</v>
      </c>
      <c r="D6" s="1"/>
      <c r="E6" s="1" t="s">
        <v>82</v>
      </c>
      <c r="F6" s="1"/>
      <c r="G6" s="1" t="s">
        <v>83</v>
      </c>
      <c r="H6" s="1" t="s">
        <v>84</v>
      </c>
      <c r="I6" s="1" t="s">
        <v>68</v>
      </c>
      <c r="J6" s="2">
        <v>41002</v>
      </c>
      <c r="K6" s="1"/>
      <c r="L6" s="1"/>
      <c r="M6" s="1"/>
      <c r="N6" s="1"/>
      <c r="O6" s="1" t="s">
        <v>26</v>
      </c>
      <c r="P6" s="1"/>
      <c r="Q6" s="1"/>
      <c r="R6" s="1" t="s">
        <v>70</v>
      </c>
      <c r="S6" s="1">
        <v>8201303001</v>
      </c>
      <c r="T6" s="1"/>
      <c r="U6" s="1"/>
      <c r="V6" s="1">
        <v>0</v>
      </c>
      <c r="W6" s="1"/>
      <c r="X6" s="1"/>
      <c r="Y6" s="1" t="s">
        <v>71</v>
      </c>
      <c r="Z6" s="1" t="s">
        <v>72</v>
      </c>
      <c r="AA6" s="1"/>
      <c r="AB6" s="1">
        <v>8</v>
      </c>
      <c r="AC6" s="1"/>
      <c r="AD6" s="1">
        <v>0</v>
      </c>
    </row>
    <row r="7" spans="1:30" ht="29">
      <c r="A7" s="1">
        <v>2</v>
      </c>
      <c r="B7" s="1" t="s">
        <v>64</v>
      </c>
      <c r="C7" s="1">
        <v>433</v>
      </c>
      <c r="D7" s="1"/>
      <c r="E7" s="1" t="s">
        <v>85</v>
      </c>
      <c r="F7" s="1"/>
      <c r="G7" s="1" t="s">
        <v>86</v>
      </c>
      <c r="H7" s="1" t="s">
        <v>87</v>
      </c>
      <c r="I7" s="1" t="s">
        <v>68</v>
      </c>
      <c r="J7" s="2">
        <v>40954</v>
      </c>
      <c r="K7" s="1"/>
      <c r="L7" s="1"/>
      <c r="M7" s="1"/>
      <c r="N7" s="1"/>
      <c r="O7" s="1" t="s">
        <v>26</v>
      </c>
      <c r="P7" s="1"/>
      <c r="Q7" s="1"/>
      <c r="R7" s="1" t="s">
        <v>70</v>
      </c>
      <c r="S7" s="1">
        <v>8201303001</v>
      </c>
      <c r="T7" s="1"/>
      <c r="U7" s="1"/>
      <c r="V7" s="1">
        <v>0</v>
      </c>
      <c r="W7" s="1"/>
      <c r="X7" s="1"/>
      <c r="Y7" s="1" t="s">
        <v>71</v>
      </c>
      <c r="Z7" s="1" t="s">
        <v>72</v>
      </c>
      <c r="AA7" s="1"/>
      <c r="AB7" s="1">
        <v>8</v>
      </c>
      <c r="AC7" s="1"/>
      <c r="AD7" s="1">
        <v>0</v>
      </c>
    </row>
    <row r="8" spans="1:30" ht="29">
      <c r="A8" s="1">
        <v>2</v>
      </c>
      <c r="B8" s="1" t="s">
        <v>64</v>
      </c>
      <c r="C8" s="1">
        <v>424</v>
      </c>
      <c r="D8" s="1"/>
      <c r="E8" s="1" t="s">
        <v>88</v>
      </c>
      <c r="F8" s="1"/>
      <c r="G8" s="1" t="s">
        <v>89</v>
      </c>
      <c r="H8" s="1" t="s">
        <v>90</v>
      </c>
      <c r="I8" s="1" t="s">
        <v>68</v>
      </c>
      <c r="J8" s="2">
        <v>41668</v>
      </c>
      <c r="K8" s="1"/>
      <c r="L8" s="1"/>
      <c r="M8" s="1"/>
      <c r="N8" s="1"/>
      <c r="O8" s="1" t="s">
        <v>28</v>
      </c>
      <c r="P8" s="1"/>
      <c r="Q8" s="1"/>
      <c r="R8" s="1" t="s">
        <v>70</v>
      </c>
      <c r="S8" s="1">
        <v>8201303001</v>
      </c>
      <c r="T8" s="1"/>
      <c r="U8" s="1"/>
      <c r="V8" s="1">
        <v>0</v>
      </c>
      <c r="W8" s="1"/>
      <c r="X8" s="1"/>
      <c r="Y8" s="1" t="s">
        <v>71</v>
      </c>
      <c r="Z8" s="1" t="s">
        <v>72</v>
      </c>
      <c r="AA8" s="1"/>
      <c r="AB8" s="1">
        <v>6</v>
      </c>
      <c r="AC8" s="1"/>
      <c r="AD8" s="1">
        <v>0</v>
      </c>
    </row>
    <row r="9" spans="1:30" ht="29">
      <c r="A9" s="1">
        <v>2</v>
      </c>
      <c r="B9" s="1" t="s">
        <v>64</v>
      </c>
      <c r="C9" s="1">
        <v>425</v>
      </c>
      <c r="D9" s="1"/>
      <c r="E9" s="1" t="s">
        <v>91</v>
      </c>
      <c r="F9" s="1"/>
      <c r="G9" s="1" t="s">
        <v>92</v>
      </c>
      <c r="H9" s="1" t="s">
        <v>93</v>
      </c>
      <c r="I9" s="1" t="s">
        <v>94</v>
      </c>
      <c r="J9" s="2">
        <v>41618</v>
      </c>
      <c r="K9" s="1"/>
      <c r="L9" s="1"/>
      <c r="M9" s="1"/>
      <c r="N9" s="1"/>
      <c r="O9" s="1" t="s">
        <v>26</v>
      </c>
      <c r="P9" s="1"/>
      <c r="Q9" s="1"/>
      <c r="R9" s="1" t="s">
        <v>70</v>
      </c>
      <c r="S9" s="1">
        <v>8201303001</v>
      </c>
      <c r="T9" s="1"/>
      <c r="U9" s="1"/>
      <c r="V9" s="1">
        <v>0</v>
      </c>
      <c r="W9" s="1"/>
      <c r="X9" s="1"/>
      <c r="Y9" s="1" t="s">
        <v>71</v>
      </c>
      <c r="Z9" s="1" t="s">
        <v>72</v>
      </c>
      <c r="AA9" s="1"/>
      <c r="AB9" s="1">
        <v>7</v>
      </c>
      <c r="AC9" s="1"/>
      <c r="AD9" s="1">
        <v>0</v>
      </c>
    </row>
    <row r="10" spans="1:30" ht="29">
      <c r="A10" s="1">
        <v>2</v>
      </c>
      <c r="B10" s="1" t="s">
        <v>64</v>
      </c>
      <c r="C10" s="1">
        <v>442</v>
      </c>
      <c r="D10" s="1"/>
      <c r="E10" s="1" t="s">
        <v>91</v>
      </c>
      <c r="F10" s="1"/>
      <c r="G10" s="1" t="s">
        <v>95</v>
      </c>
      <c r="H10" s="1" t="s">
        <v>96</v>
      </c>
      <c r="I10" s="1" t="s">
        <v>94</v>
      </c>
      <c r="J10" s="2">
        <v>41664</v>
      </c>
      <c r="K10" s="1"/>
      <c r="L10" s="1"/>
      <c r="M10" s="1"/>
      <c r="N10" s="1"/>
      <c r="O10" s="1" t="s">
        <v>28</v>
      </c>
      <c r="P10" s="1"/>
      <c r="Q10" s="1"/>
      <c r="R10" s="1" t="s">
        <v>70</v>
      </c>
      <c r="S10" s="1">
        <v>8201303001</v>
      </c>
      <c r="T10" s="1"/>
      <c r="U10" s="1"/>
      <c r="V10" s="1">
        <v>0</v>
      </c>
      <c r="W10" s="1"/>
      <c r="X10" s="1"/>
      <c r="Y10" s="1" t="s">
        <v>71</v>
      </c>
      <c r="Z10" s="1" t="s">
        <v>72</v>
      </c>
      <c r="AA10" s="1"/>
      <c r="AB10" s="1">
        <v>6</v>
      </c>
      <c r="AC10" s="1"/>
      <c r="AD10" s="1">
        <v>0</v>
      </c>
    </row>
    <row r="11" spans="1:30" ht="29">
      <c r="A11" s="1">
        <v>2</v>
      </c>
      <c r="B11" s="1" t="s">
        <v>64</v>
      </c>
      <c r="C11" s="1">
        <v>426</v>
      </c>
      <c r="D11" s="1"/>
      <c r="E11" s="1" t="s">
        <v>97</v>
      </c>
      <c r="F11" s="1"/>
      <c r="G11" s="1" t="s">
        <v>98</v>
      </c>
      <c r="H11" s="1" t="s">
        <v>99</v>
      </c>
      <c r="I11" s="1" t="s">
        <v>68</v>
      </c>
      <c r="J11" s="2">
        <v>41260</v>
      </c>
      <c r="K11" s="1"/>
      <c r="L11" s="1"/>
      <c r="M11" s="1"/>
      <c r="N11" s="1"/>
      <c r="O11" s="1" t="s">
        <v>26</v>
      </c>
      <c r="P11" s="1"/>
      <c r="Q11" s="1"/>
      <c r="R11" s="1" t="s">
        <v>70</v>
      </c>
      <c r="S11" s="1">
        <v>8201303001</v>
      </c>
      <c r="T11" s="1"/>
      <c r="U11" s="1"/>
      <c r="V11" s="1">
        <v>0</v>
      </c>
      <c r="W11" s="1"/>
      <c r="X11" s="1"/>
      <c r="Y11" s="1" t="s">
        <v>71</v>
      </c>
      <c r="Z11" s="1" t="s">
        <v>72</v>
      </c>
      <c r="AA11" s="1"/>
      <c r="AB11" s="1">
        <v>8</v>
      </c>
      <c r="AC11" s="1"/>
      <c r="AD11" s="1">
        <v>0</v>
      </c>
    </row>
    <row r="12" spans="1:30" ht="29">
      <c r="A12" s="1">
        <v>2</v>
      </c>
      <c r="B12" s="1" t="s">
        <v>64</v>
      </c>
      <c r="C12" s="1">
        <v>432</v>
      </c>
      <c r="D12" s="1"/>
      <c r="E12" s="1" t="s">
        <v>100</v>
      </c>
      <c r="F12" s="1"/>
      <c r="G12" s="1" t="s">
        <v>86</v>
      </c>
      <c r="H12" s="1" t="s">
        <v>87</v>
      </c>
      <c r="I12" s="1" t="s">
        <v>68</v>
      </c>
      <c r="J12" s="2">
        <v>41800</v>
      </c>
      <c r="K12" s="1"/>
      <c r="L12" s="1"/>
      <c r="M12" s="1"/>
      <c r="N12" s="1"/>
      <c r="O12" s="1" t="s">
        <v>26</v>
      </c>
      <c r="P12" s="1"/>
      <c r="Q12" s="1"/>
      <c r="R12" s="1" t="s">
        <v>70</v>
      </c>
      <c r="S12" s="1">
        <v>8201303001</v>
      </c>
      <c r="T12" s="1"/>
      <c r="U12" s="1"/>
      <c r="V12" s="1">
        <v>0</v>
      </c>
      <c r="W12" s="1"/>
      <c r="X12" s="1"/>
      <c r="Y12" s="1" t="s">
        <v>71</v>
      </c>
      <c r="Z12" s="1" t="s">
        <v>72</v>
      </c>
      <c r="AA12" s="1"/>
      <c r="AB12" s="1">
        <v>6</v>
      </c>
      <c r="AC12" s="1"/>
      <c r="AD12" s="1">
        <v>0</v>
      </c>
    </row>
    <row r="13" spans="1:30" ht="29">
      <c r="A13" s="1">
        <v>2</v>
      </c>
      <c r="B13" s="1" t="s">
        <v>64</v>
      </c>
      <c r="C13" s="1">
        <v>461</v>
      </c>
      <c r="D13" s="1"/>
      <c r="E13" s="1" t="s">
        <v>101</v>
      </c>
      <c r="F13" s="1"/>
      <c r="G13" s="1" t="s">
        <v>102</v>
      </c>
      <c r="H13" s="1" t="s">
        <v>103</v>
      </c>
      <c r="I13" s="1" t="s">
        <v>68</v>
      </c>
      <c r="J13" s="2">
        <v>41337</v>
      </c>
      <c r="K13" s="1"/>
      <c r="L13" s="1"/>
      <c r="M13" s="1"/>
      <c r="N13" s="1"/>
      <c r="O13" s="1" t="s">
        <v>26</v>
      </c>
      <c r="P13" s="1"/>
      <c r="Q13" s="1"/>
      <c r="R13" s="1" t="s">
        <v>70</v>
      </c>
      <c r="S13" s="1">
        <v>8201303001</v>
      </c>
      <c r="T13" s="1"/>
      <c r="U13" s="1"/>
      <c r="V13" s="1">
        <v>0</v>
      </c>
      <c r="W13" s="1"/>
      <c r="X13" s="1"/>
      <c r="Y13" s="1" t="s">
        <v>71</v>
      </c>
      <c r="Z13" s="1" t="s">
        <v>72</v>
      </c>
      <c r="AA13" s="1"/>
      <c r="AB13" s="1">
        <v>7</v>
      </c>
      <c r="AC13" s="1"/>
      <c r="AD13" s="1">
        <v>0</v>
      </c>
    </row>
    <row r="14" spans="1:30" ht="29">
      <c r="A14" s="1">
        <v>2</v>
      </c>
      <c r="B14" s="1" t="s">
        <v>64</v>
      </c>
      <c r="C14" s="1">
        <v>465</v>
      </c>
      <c r="D14" s="1"/>
      <c r="E14" s="1" t="s">
        <v>104</v>
      </c>
      <c r="F14" s="1"/>
      <c r="G14" s="1" t="s">
        <v>105</v>
      </c>
      <c r="H14" s="1" t="s">
        <v>103</v>
      </c>
      <c r="I14" s="1" t="s">
        <v>68</v>
      </c>
      <c r="J14" s="2">
        <v>41629</v>
      </c>
      <c r="K14" s="1"/>
      <c r="L14" s="1"/>
      <c r="M14" s="1"/>
      <c r="N14" s="1"/>
      <c r="O14" s="1" t="s">
        <v>26</v>
      </c>
      <c r="P14" s="1"/>
      <c r="Q14" s="1"/>
      <c r="R14" s="1" t="s">
        <v>70</v>
      </c>
      <c r="S14" s="1">
        <v>8201303001</v>
      </c>
      <c r="T14" s="1"/>
      <c r="U14" s="1"/>
      <c r="V14" s="1">
        <v>0</v>
      </c>
      <c r="W14" s="1"/>
      <c r="X14" s="1"/>
      <c r="Y14" s="1" t="s">
        <v>71</v>
      </c>
      <c r="Z14" s="1" t="s">
        <v>72</v>
      </c>
      <c r="AA14" s="1"/>
      <c r="AB14" s="1">
        <v>7</v>
      </c>
      <c r="AC14" s="1"/>
      <c r="AD14" s="1">
        <v>0</v>
      </c>
    </row>
    <row r="15" spans="1:30" ht="29">
      <c r="A15" s="1">
        <v>2</v>
      </c>
      <c r="B15" s="1" t="s">
        <v>64</v>
      </c>
      <c r="C15" s="1">
        <v>458</v>
      </c>
      <c r="D15" s="1"/>
      <c r="E15" s="1" t="s">
        <v>106</v>
      </c>
      <c r="F15" s="1"/>
      <c r="G15" s="1" t="s">
        <v>107</v>
      </c>
      <c r="H15" s="1" t="s">
        <v>108</v>
      </c>
      <c r="I15" s="1" t="s">
        <v>68</v>
      </c>
      <c r="J15" s="2">
        <v>41712</v>
      </c>
      <c r="K15" s="1"/>
      <c r="L15" s="1"/>
      <c r="M15" s="1"/>
      <c r="N15" s="1"/>
      <c r="O15" s="1" t="s">
        <v>28</v>
      </c>
      <c r="P15" s="1"/>
      <c r="Q15" s="1"/>
      <c r="R15" s="1" t="s">
        <v>70</v>
      </c>
      <c r="S15" s="1">
        <v>8201303001</v>
      </c>
      <c r="T15" s="1"/>
      <c r="U15" s="1"/>
      <c r="V15" s="1">
        <v>0</v>
      </c>
      <c r="W15" s="1"/>
      <c r="X15" s="1"/>
      <c r="Y15" s="1" t="s">
        <v>71</v>
      </c>
      <c r="Z15" s="1" t="s">
        <v>72</v>
      </c>
      <c r="AA15" s="1"/>
      <c r="AB15" s="1">
        <v>6</v>
      </c>
      <c r="AC15" s="1"/>
      <c r="AD15" s="1">
        <v>0</v>
      </c>
    </row>
    <row r="16" spans="1:30" ht="29">
      <c r="A16" s="1">
        <v>2</v>
      </c>
      <c r="B16" s="1" t="s">
        <v>64</v>
      </c>
      <c r="C16" s="1">
        <v>459</v>
      </c>
      <c r="D16" s="1"/>
      <c r="E16" s="1" t="s">
        <v>109</v>
      </c>
      <c r="F16" s="1"/>
      <c r="G16" s="1" t="s">
        <v>110</v>
      </c>
      <c r="H16" s="1" t="s">
        <v>111</v>
      </c>
      <c r="I16" s="1" t="s">
        <v>68</v>
      </c>
      <c r="J16" s="2">
        <v>41501</v>
      </c>
      <c r="K16" s="1"/>
      <c r="L16" s="1"/>
      <c r="M16" s="1"/>
      <c r="N16" s="1"/>
      <c r="O16" s="1" t="s">
        <v>27</v>
      </c>
      <c r="P16" s="1"/>
      <c r="Q16" s="1"/>
      <c r="R16" s="1" t="s">
        <v>70</v>
      </c>
      <c r="S16" s="1">
        <v>8201303001</v>
      </c>
      <c r="T16" s="1"/>
      <c r="U16" s="1"/>
      <c r="V16" s="1">
        <v>0</v>
      </c>
      <c r="W16" s="1"/>
      <c r="X16" s="1"/>
      <c r="Y16" s="1" t="s">
        <v>71</v>
      </c>
      <c r="Z16" s="1" t="s">
        <v>72</v>
      </c>
      <c r="AA16" s="1"/>
      <c r="AB16" s="1">
        <v>7</v>
      </c>
      <c r="AC16" s="1"/>
      <c r="AD16" s="1">
        <v>0</v>
      </c>
    </row>
    <row r="17" spans="1:30" ht="29">
      <c r="A17" s="1">
        <v>2</v>
      </c>
      <c r="B17" s="1" t="s">
        <v>64</v>
      </c>
      <c r="C17" s="1">
        <v>435</v>
      </c>
      <c r="D17" s="1"/>
      <c r="E17" s="1" t="s">
        <v>112</v>
      </c>
      <c r="F17" s="1"/>
      <c r="G17" s="1" t="s">
        <v>74</v>
      </c>
      <c r="H17" s="1" t="s">
        <v>75</v>
      </c>
      <c r="I17" s="1" t="s">
        <v>68</v>
      </c>
      <c r="J17" s="2">
        <v>40405</v>
      </c>
      <c r="K17" s="1"/>
      <c r="L17" s="1"/>
      <c r="M17" s="1"/>
      <c r="N17" s="1"/>
      <c r="O17" s="1" t="s">
        <v>26</v>
      </c>
      <c r="P17" s="1"/>
      <c r="Q17" s="1"/>
      <c r="R17" s="1" t="s">
        <v>70</v>
      </c>
      <c r="S17" s="1">
        <v>8201303001</v>
      </c>
      <c r="T17" s="1"/>
      <c r="U17" s="1"/>
      <c r="V17" s="1">
        <v>0</v>
      </c>
      <c r="W17" s="1"/>
      <c r="X17" s="1"/>
      <c r="Y17" s="1" t="s">
        <v>71</v>
      </c>
      <c r="Z17" s="1" t="s">
        <v>72</v>
      </c>
      <c r="AA17" s="1"/>
      <c r="AB17" s="1">
        <v>10</v>
      </c>
      <c r="AC17" s="1"/>
      <c r="AD17" s="1">
        <v>0</v>
      </c>
    </row>
    <row r="18" spans="1:30" ht="29">
      <c r="A18" s="1">
        <v>3</v>
      </c>
      <c r="B18" s="1" t="s">
        <v>64</v>
      </c>
      <c r="C18" s="1">
        <v>404</v>
      </c>
      <c r="D18" s="2">
        <v>43294</v>
      </c>
      <c r="E18" s="1" t="s">
        <v>113</v>
      </c>
      <c r="F18" s="1"/>
      <c r="G18" s="1" t="s">
        <v>114</v>
      </c>
      <c r="H18" s="1" t="s">
        <v>115</v>
      </c>
      <c r="I18" s="1" t="s">
        <v>94</v>
      </c>
      <c r="J18" s="2">
        <v>41275</v>
      </c>
      <c r="K18" s="1"/>
      <c r="L18" s="1"/>
      <c r="M18" s="1"/>
      <c r="N18" s="1"/>
      <c r="O18" s="1" t="s">
        <v>26</v>
      </c>
      <c r="P18" s="1" t="s">
        <v>116</v>
      </c>
      <c r="Q18" s="1"/>
      <c r="R18" s="1" t="s">
        <v>70</v>
      </c>
      <c r="S18" s="1">
        <v>8201303001</v>
      </c>
      <c r="T18" s="1"/>
      <c r="U18" s="1"/>
      <c r="V18" s="1">
        <v>9828776930</v>
      </c>
      <c r="W18" s="1" t="s">
        <v>117</v>
      </c>
      <c r="X18" s="1">
        <v>75000</v>
      </c>
      <c r="Y18" s="1" t="s">
        <v>71</v>
      </c>
      <c r="Z18" s="1" t="s">
        <v>71</v>
      </c>
      <c r="AA18" s="1" t="s">
        <v>118</v>
      </c>
      <c r="AB18" s="1">
        <v>7</v>
      </c>
      <c r="AC18" s="1" t="s">
        <v>119</v>
      </c>
      <c r="AD18" s="1">
        <v>0</v>
      </c>
    </row>
    <row r="19" spans="1:30" ht="29">
      <c r="A19" s="1">
        <v>3</v>
      </c>
      <c r="B19" s="1" t="s">
        <v>64</v>
      </c>
      <c r="C19" s="1">
        <v>384</v>
      </c>
      <c r="D19" s="2">
        <v>43285</v>
      </c>
      <c r="E19" s="1" t="s">
        <v>120</v>
      </c>
      <c r="F19" s="1"/>
      <c r="G19" s="1" t="s">
        <v>121</v>
      </c>
      <c r="H19" s="1" t="s">
        <v>122</v>
      </c>
      <c r="I19" s="1" t="s">
        <v>94</v>
      </c>
      <c r="J19" s="2">
        <v>41230</v>
      </c>
      <c r="K19" s="1"/>
      <c r="L19" s="1"/>
      <c r="M19" s="1"/>
      <c r="N19" s="1"/>
      <c r="O19" s="1" t="s">
        <v>27</v>
      </c>
      <c r="P19" s="1" t="s">
        <v>116</v>
      </c>
      <c r="Q19" s="1"/>
      <c r="R19" s="1" t="s">
        <v>70</v>
      </c>
      <c r="S19" s="1">
        <v>8201303001</v>
      </c>
      <c r="T19" s="1"/>
      <c r="U19" s="1"/>
      <c r="V19" s="1">
        <v>9828776930</v>
      </c>
      <c r="W19" s="1" t="s">
        <v>117</v>
      </c>
      <c r="X19" s="1">
        <v>90000</v>
      </c>
      <c r="Y19" s="1" t="s">
        <v>71</v>
      </c>
      <c r="Z19" s="1" t="s">
        <v>71</v>
      </c>
      <c r="AA19" s="1" t="s">
        <v>118</v>
      </c>
      <c r="AB19" s="1">
        <v>8</v>
      </c>
      <c r="AC19" s="1" t="s">
        <v>119</v>
      </c>
      <c r="AD19" s="1">
        <v>0</v>
      </c>
    </row>
    <row r="20" spans="1:30" ht="29">
      <c r="A20" s="1">
        <v>3</v>
      </c>
      <c r="B20" s="1" t="s">
        <v>64</v>
      </c>
      <c r="C20" s="1">
        <v>385</v>
      </c>
      <c r="D20" s="2">
        <v>43285</v>
      </c>
      <c r="E20" s="1" t="s">
        <v>123</v>
      </c>
      <c r="F20" s="1"/>
      <c r="G20" s="1" t="s">
        <v>124</v>
      </c>
      <c r="H20" s="1" t="s">
        <v>125</v>
      </c>
      <c r="I20" s="1" t="s">
        <v>68</v>
      </c>
      <c r="J20" s="2">
        <v>40587</v>
      </c>
      <c r="K20" s="1"/>
      <c r="L20" s="1"/>
      <c r="M20" s="1"/>
      <c r="N20" s="1"/>
      <c r="O20" s="1" t="s">
        <v>28</v>
      </c>
      <c r="P20" s="1" t="s">
        <v>116</v>
      </c>
      <c r="Q20" s="1"/>
      <c r="R20" s="1" t="s">
        <v>70</v>
      </c>
      <c r="S20" s="1">
        <v>8201303001</v>
      </c>
      <c r="T20" s="1"/>
      <c r="U20" s="1"/>
      <c r="V20" s="1">
        <v>9828776930</v>
      </c>
      <c r="W20" s="1" t="s">
        <v>126</v>
      </c>
      <c r="X20" s="1">
        <v>60000</v>
      </c>
      <c r="Y20" s="1" t="s">
        <v>71</v>
      </c>
      <c r="Z20" s="1" t="s">
        <v>71</v>
      </c>
      <c r="AA20" s="1" t="s">
        <v>118</v>
      </c>
      <c r="AB20" s="1">
        <v>9</v>
      </c>
      <c r="AC20" s="1" t="s">
        <v>119</v>
      </c>
      <c r="AD20" s="1">
        <v>0</v>
      </c>
    </row>
    <row r="21" spans="1:30" ht="29">
      <c r="A21" s="1">
        <v>3</v>
      </c>
      <c r="B21" s="1" t="s">
        <v>64</v>
      </c>
      <c r="C21" s="1">
        <v>377</v>
      </c>
      <c r="D21" s="2">
        <v>43285</v>
      </c>
      <c r="E21" s="1" t="s">
        <v>127</v>
      </c>
      <c r="F21" s="1"/>
      <c r="G21" s="1" t="s">
        <v>128</v>
      </c>
      <c r="H21" s="1" t="s">
        <v>129</v>
      </c>
      <c r="I21" s="1" t="s">
        <v>94</v>
      </c>
      <c r="J21" s="2">
        <v>40909</v>
      </c>
      <c r="K21" s="1"/>
      <c r="L21" s="1"/>
      <c r="M21" s="1"/>
      <c r="N21" s="1"/>
      <c r="O21" s="1" t="s">
        <v>28</v>
      </c>
      <c r="P21" s="1" t="s">
        <v>116</v>
      </c>
      <c r="Q21" s="1"/>
      <c r="R21" s="1" t="s">
        <v>70</v>
      </c>
      <c r="S21" s="1">
        <v>8201303001</v>
      </c>
      <c r="T21" s="1"/>
      <c r="U21" s="1"/>
      <c r="V21" s="1">
        <v>9828776930</v>
      </c>
      <c r="W21" s="1" t="s">
        <v>117</v>
      </c>
      <c r="X21" s="1">
        <v>85000</v>
      </c>
      <c r="Y21" s="1" t="s">
        <v>71</v>
      </c>
      <c r="Z21" s="1" t="s">
        <v>71</v>
      </c>
      <c r="AA21" s="1" t="s">
        <v>118</v>
      </c>
      <c r="AB21" s="1">
        <v>8</v>
      </c>
      <c r="AC21" s="1" t="s">
        <v>119</v>
      </c>
      <c r="AD21" s="1">
        <v>0</v>
      </c>
    </row>
    <row r="22" spans="1:30" ht="29">
      <c r="A22" s="1">
        <v>3</v>
      </c>
      <c r="B22" s="1" t="s">
        <v>64</v>
      </c>
      <c r="C22" s="1">
        <v>409</v>
      </c>
      <c r="D22" s="2">
        <v>43307</v>
      </c>
      <c r="E22" s="1" t="s">
        <v>130</v>
      </c>
      <c r="F22" s="1"/>
      <c r="G22" s="1" t="s">
        <v>128</v>
      </c>
      <c r="H22" s="1" t="s">
        <v>131</v>
      </c>
      <c r="I22" s="1" t="s">
        <v>68</v>
      </c>
      <c r="J22" s="2">
        <v>41330</v>
      </c>
      <c r="K22" s="1"/>
      <c r="L22" s="1"/>
      <c r="M22" s="1"/>
      <c r="N22" s="1"/>
      <c r="O22" s="1" t="s">
        <v>28</v>
      </c>
      <c r="P22" s="1" t="s">
        <v>116</v>
      </c>
      <c r="Q22" s="1"/>
      <c r="R22" s="1" t="s">
        <v>70</v>
      </c>
      <c r="S22" s="1">
        <v>8201303001</v>
      </c>
      <c r="T22" s="1"/>
      <c r="U22" s="1"/>
      <c r="V22" s="1">
        <v>9828776930</v>
      </c>
      <c r="W22" s="1" t="s">
        <v>132</v>
      </c>
      <c r="X22" s="1">
        <v>45000</v>
      </c>
      <c r="Y22" s="1" t="s">
        <v>71</v>
      </c>
      <c r="Z22" s="1" t="s">
        <v>71</v>
      </c>
      <c r="AA22" s="1" t="s">
        <v>118</v>
      </c>
      <c r="AB22" s="1">
        <v>7</v>
      </c>
      <c r="AC22" s="1" t="s">
        <v>119</v>
      </c>
      <c r="AD22" s="1">
        <v>0</v>
      </c>
    </row>
    <row r="23" spans="1:30" ht="29">
      <c r="A23" s="1">
        <v>3</v>
      </c>
      <c r="B23" s="1" t="s">
        <v>64</v>
      </c>
      <c r="C23" s="1">
        <v>441</v>
      </c>
      <c r="D23" s="1"/>
      <c r="E23" s="1" t="s">
        <v>133</v>
      </c>
      <c r="F23" s="1"/>
      <c r="G23" s="1" t="s">
        <v>134</v>
      </c>
      <c r="H23" s="1" t="s">
        <v>84</v>
      </c>
      <c r="I23" s="1" t="s">
        <v>68</v>
      </c>
      <c r="J23" s="2">
        <v>40257</v>
      </c>
      <c r="K23" s="1"/>
      <c r="L23" s="1"/>
      <c r="M23" s="1"/>
      <c r="N23" s="1"/>
      <c r="O23" s="1" t="s">
        <v>26</v>
      </c>
      <c r="P23" s="1"/>
      <c r="Q23" s="1"/>
      <c r="R23" s="1" t="s">
        <v>70</v>
      </c>
      <c r="S23" s="1">
        <v>8201303001</v>
      </c>
      <c r="T23" s="1"/>
      <c r="U23" s="1"/>
      <c r="V23" s="1">
        <v>0</v>
      </c>
      <c r="W23" s="1"/>
      <c r="X23" s="1"/>
      <c r="Y23" s="1" t="s">
        <v>71</v>
      </c>
      <c r="Z23" s="1" t="s">
        <v>72</v>
      </c>
      <c r="AA23" s="1"/>
      <c r="AB23" s="1">
        <v>10</v>
      </c>
      <c r="AC23" s="1"/>
      <c r="AD23" s="1">
        <v>0</v>
      </c>
    </row>
    <row r="24" spans="1:30" ht="29">
      <c r="A24" s="1">
        <v>3</v>
      </c>
      <c r="B24" s="1" t="s">
        <v>64</v>
      </c>
      <c r="C24" s="1">
        <v>420</v>
      </c>
      <c r="D24" s="2">
        <v>43505</v>
      </c>
      <c r="E24" s="1" t="s">
        <v>135</v>
      </c>
      <c r="F24" s="1"/>
      <c r="G24" s="1" t="s">
        <v>136</v>
      </c>
      <c r="H24" s="1" t="s">
        <v>137</v>
      </c>
      <c r="I24" s="1" t="s">
        <v>94</v>
      </c>
      <c r="J24" s="2">
        <v>40949</v>
      </c>
      <c r="K24" s="1"/>
      <c r="L24" s="1"/>
      <c r="M24" s="1"/>
      <c r="N24" s="1"/>
      <c r="O24" s="1" t="s">
        <v>27</v>
      </c>
      <c r="P24" s="1" t="s">
        <v>116</v>
      </c>
      <c r="Q24" s="1"/>
      <c r="R24" s="1" t="s">
        <v>70</v>
      </c>
      <c r="S24" s="1">
        <v>8201303001</v>
      </c>
      <c r="T24" s="1"/>
      <c r="U24" s="1"/>
      <c r="V24" s="1">
        <v>9828776930</v>
      </c>
      <c r="W24" s="1" t="s">
        <v>117</v>
      </c>
      <c r="X24" s="1">
        <v>85000</v>
      </c>
      <c r="Y24" s="1" t="s">
        <v>71</v>
      </c>
      <c r="Z24" s="1" t="s">
        <v>71</v>
      </c>
      <c r="AA24" s="1" t="s">
        <v>118</v>
      </c>
      <c r="AB24" s="1">
        <v>8</v>
      </c>
      <c r="AC24" s="1" t="s">
        <v>119</v>
      </c>
      <c r="AD24" s="1">
        <v>1</v>
      </c>
    </row>
    <row r="25" spans="1:30" ht="29">
      <c r="A25" s="1">
        <v>3</v>
      </c>
      <c r="B25" s="1" t="s">
        <v>64</v>
      </c>
      <c r="C25" s="1">
        <v>386</v>
      </c>
      <c r="D25" s="2">
        <v>43285</v>
      </c>
      <c r="E25" s="1" t="s">
        <v>138</v>
      </c>
      <c r="F25" s="1"/>
      <c r="G25" s="1" t="s">
        <v>139</v>
      </c>
      <c r="H25" s="1" t="s">
        <v>140</v>
      </c>
      <c r="I25" s="1" t="s">
        <v>94</v>
      </c>
      <c r="J25" s="2">
        <v>40404</v>
      </c>
      <c r="K25" s="1"/>
      <c r="L25" s="1"/>
      <c r="M25" s="1"/>
      <c r="N25" s="1"/>
      <c r="O25" s="1" t="s">
        <v>28</v>
      </c>
      <c r="P25" s="1" t="s">
        <v>116</v>
      </c>
      <c r="Q25" s="1"/>
      <c r="R25" s="1" t="s">
        <v>70</v>
      </c>
      <c r="S25" s="1">
        <v>8201303001</v>
      </c>
      <c r="T25" s="1"/>
      <c r="U25" s="1"/>
      <c r="V25" s="1">
        <v>9828776930</v>
      </c>
      <c r="W25" s="1" t="s">
        <v>117</v>
      </c>
      <c r="X25" s="1">
        <v>75000</v>
      </c>
      <c r="Y25" s="1" t="s">
        <v>71</v>
      </c>
      <c r="Z25" s="1" t="s">
        <v>71</v>
      </c>
      <c r="AA25" s="1" t="s">
        <v>118</v>
      </c>
      <c r="AB25" s="1">
        <v>10</v>
      </c>
      <c r="AC25" s="1" t="s">
        <v>119</v>
      </c>
      <c r="AD25" s="1">
        <v>0</v>
      </c>
    </row>
    <row r="26" spans="1:30" ht="29">
      <c r="A26" s="1">
        <v>3</v>
      </c>
      <c r="B26" s="1" t="s">
        <v>64</v>
      </c>
      <c r="C26" s="1">
        <v>405</v>
      </c>
      <c r="D26" s="2">
        <v>43294</v>
      </c>
      <c r="E26" s="1" t="s">
        <v>141</v>
      </c>
      <c r="F26" s="1"/>
      <c r="G26" s="1" t="s">
        <v>142</v>
      </c>
      <c r="H26" s="1" t="s">
        <v>81</v>
      </c>
      <c r="I26" s="1" t="s">
        <v>68</v>
      </c>
      <c r="J26" s="2">
        <v>40852</v>
      </c>
      <c r="K26" s="1"/>
      <c r="L26" s="1"/>
      <c r="M26" s="1"/>
      <c r="N26" s="1"/>
      <c r="O26" s="1" t="s">
        <v>26</v>
      </c>
      <c r="P26" s="1" t="s">
        <v>116</v>
      </c>
      <c r="Q26" s="1"/>
      <c r="R26" s="1" t="s">
        <v>70</v>
      </c>
      <c r="S26" s="1">
        <v>8201303001</v>
      </c>
      <c r="T26" s="1"/>
      <c r="U26" s="1"/>
      <c r="V26" s="1">
        <v>9828776930</v>
      </c>
      <c r="W26" s="1" t="s">
        <v>143</v>
      </c>
      <c r="X26" s="1">
        <v>75000</v>
      </c>
      <c r="Y26" s="1" t="s">
        <v>71</v>
      </c>
      <c r="Z26" s="1" t="s">
        <v>71</v>
      </c>
      <c r="AA26" s="1" t="s">
        <v>118</v>
      </c>
      <c r="AB26" s="1">
        <v>9</v>
      </c>
      <c r="AC26" s="1" t="s">
        <v>119</v>
      </c>
      <c r="AD26" s="1">
        <v>0</v>
      </c>
    </row>
    <row r="27" spans="1:30" ht="29">
      <c r="A27" s="1">
        <v>3</v>
      </c>
      <c r="B27" s="1" t="s">
        <v>64</v>
      </c>
      <c r="C27" s="1">
        <v>408</v>
      </c>
      <c r="D27" s="2">
        <v>43307</v>
      </c>
      <c r="E27" s="1" t="s">
        <v>144</v>
      </c>
      <c r="F27" s="1"/>
      <c r="G27" s="1" t="s">
        <v>145</v>
      </c>
      <c r="H27" s="1" t="s">
        <v>146</v>
      </c>
      <c r="I27" s="1" t="s">
        <v>68</v>
      </c>
      <c r="J27" s="2">
        <v>41431</v>
      </c>
      <c r="K27" s="1"/>
      <c r="L27" s="1"/>
      <c r="M27" s="1"/>
      <c r="N27" s="1"/>
      <c r="O27" s="1" t="s">
        <v>27</v>
      </c>
      <c r="P27" s="1" t="s">
        <v>116</v>
      </c>
      <c r="Q27" s="1"/>
      <c r="R27" s="1" t="s">
        <v>70</v>
      </c>
      <c r="S27" s="1">
        <v>8201303001</v>
      </c>
      <c r="T27" s="1"/>
      <c r="U27" s="1"/>
      <c r="V27" s="1">
        <v>9828776930</v>
      </c>
      <c r="W27" s="1" t="s">
        <v>117</v>
      </c>
      <c r="X27" s="1">
        <v>80000</v>
      </c>
      <c r="Y27" s="1" t="s">
        <v>71</v>
      </c>
      <c r="Z27" s="1" t="s">
        <v>71</v>
      </c>
      <c r="AA27" s="1" t="s">
        <v>118</v>
      </c>
      <c r="AB27" s="1">
        <v>7</v>
      </c>
      <c r="AC27" s="1" t="s">
        <v>119</v>
      </c>
      <c r="AD27" s="1">
        <v>0</v>
      </c>
    </row>
    <row r="28" spans="1:30" ht="29">
      <c r="A28" s="1">
        <v>3</v>
      </c>
      <c r="B28" s="1" t="s">
        <v>64</v>
      </c>
      <c r="C28" s="1">
        <v>427</v>
      </c>
      <c r="D28" s="1"/>
      <c r="E28" s="1" t="s">
        <v>147</v>
      </c>
      <c r="F28" s="1"/>
      <c r="G28" s="1" t="s">
        <v>148</v>
      </c>
      <c r="H28" s="1" t="s">
        <v>149</v>
      </c>
      <c r="I28" s="1" t="s">
        <v>68</v>
      </c>
      <c r="J28" s="2">
        <v>41032</v>
      </c>
      <c r="K28" s="1"/>
      <c r="L28" s="1"/>
      <c r="M28" s="1"/>
      <c r="N28" s="1"/>
      <c r="O28" s="1" t="s">
        <v>27</v>
      </c>
      <c r="P28" s="1"/>
      <c r="Q28" s="1"/>
      <c r="R28" s="1" t="s">
        <v>70</v>
      </c>
      <c r="S28" s="1">
        <v>8201303001</v>
      </c>
      <c r="T28" s="1"/>
      <c r="U28" s="1"/>
      <c r="V28" s="1">
        <v>0</v>
      </c>
      <c r="W28" s="1"/>
      <c r="X28" s="1"/>
      <c r="Y28" s="1" t="s">
        <v>71</v>
      </c>
      <c r="Z28" s="1" t="s">
        <v>72</v>
      </c>
      <c r="AA28" s="1"/>
      <c r="AB28" s="1">
        <v>8</v>
      </c>
      <c r="AC28" s="1"/>
      <c r="AD28" s="1">
        <v>0</v>
      </c>
    </row>
    <row r="29" spans="1:30" ht="29">
      <c r="A29" s="1">
        <v>3</v>
      </c>
      <c r="B29" s="1" t="s">
        <v>64</v>
      </c>
      <c r="C29" s="1">
        <v>412</v>
      </c>
      <c r="D29" s="2">
        <v>43315</v>
      </c>
      <c r="E29" s="1" t="s">
        <v>150</v>
      </c>
      <c r="F29" s="1"/>
      <c r="G29" s="1" t="s">
        <v>151</v>
      </c>
      <c r="H29" s="1" t="s">
        <v>152</v>
      </c>
      <c r="I29" s="1" t="s">
        <v>68</v>
      </c>
      <c r="J29" s="2">
        <v>40952</v>
      </c>
      <c r="K29" s="1"/>
      <c r="L29" s="1"/>
      <c r="M29" s="1"/>
      <c r="N29" s="1"/>
      <c r="O29" s="1" t="s">
        <v>28</v>
      </c>
      <c r="P29" s="1" t="s">
        <v>116</v>
      </c>
      <c r="Q29" s="1"/>
      <c r="R29" s="1" t="s">
        <v>70</v>
      </c>
      <c r="S29" s="1">
        <v>8201303001</v>
      </c>
      <c r="T29" s="1" t="s">
        <v>153</v>
      </c>
      <c r="U29" s="1"/>
      <c r="V29" s="1">
        <v>9828776930</v>
      </c>
      <c r="W29" s="1" t="s">
        <v>126</v>
      </c>
      <c r="X29" s="1">
        <v>45000</v>
      </c>
      <c r="Y29" s="1" t="s">
        <v>71</v>
      </c>
      <c r="Z29" s="1" t="s">
        <v>71</v>
      </c>
      <c r="AA29" s="1" t="s">
        <v>118</v>
      </c>
      <c r="AB29" s="1">
        <v>8</v>
      </c>
      <c r="AC29" s="1" t="s">
        <v>119</v>
      </c>
      <c r="AD29" s="1">
        <v>2</v>
      </c>
    </row>
    <row r="30" spans="1:30" ht="29">
      <c r="A30" s="1">
        <v>3</v>
      </c>
      <c r="B30" s="1" t="s">
        <v>64</v>
      </c>
      <c r="C30" s="1">
        <v>379</v>
      </c>
      <c r="D30" s="2">
        <v>43285</v>
      </c>
      <c r="E30" s="1" t="s">
        <v>154</v>
      </c>
      <c r="F30" s="1"/>
      <c r="G30" s="1" t="s">
        <v>145</v>
      </c>
      <c r="H30" s="1" t="s">
        <v>146</v>
      </c>
      <c r="I30" s="1" t="s">
        <v>94</v>
      </c>
      <c r="J30" s="2">
        <v>40643</v>
      </c>
      <c r="K30" s="1"/>
      <c r="L30" s="1"/>
      <c r="M30" s="1"/>
      <c r="N30" s="1"/>
      <c r="O30" s="1" t="s">
        <v>27</v>
      </c>
      <c r="P30" s="1" t="s">
        <v>116</v>
      </c>
      <c r="Q30" s="1"/>
      <c r="R30" s="1" t="s">
        <v>70</v>
      </c>
      <c r="S30" s="1">
        <v>8201303001</v>
      </c>
      <c r="T30" s="1"/>
      <c r="U30" s="1"/>
      <c r="V30" s="1">
        <v>9828776930</v>
      </c>
      <c r="W30" s="1" t="s">
        <v>117</v>
      </c>
      <c r="X30" s="1">
        <v>85000</v>
      </c>
      <c r="Y30" s="1" t="s">
        <v>71</v>
      </c>
      <c r="Z30" s="1" t="s">
        <v>71</v>
      </c>
      <c r="AA30" s="1" t="s">
        <v>118</v>
      </c>
      <c r="AB30" s="1">
        <v>9</v>
      </c>
      <c r="AC30" s="1" t="s">
        <v>119</v>
      </c>
      <c r="AD30" s="1">
        <v>0</v>
      </c>
    </row>
    <row r="31" spans="1:30" ht="29">
      <c r="A31" s="1">
        <v>3</v>
      </c>
      <c r="B31" s="1" t="s">
        <v>64</v>
      </c>
      <c r="C31" s="1">
        <v>378</v>
      </c>
      <c r="D31" s="2">
        <v>43285</v>
      </c>
      <c r="E31" s="1" t="s">
        <v>155</v>
      </c>
      <c r="F31" s="1"/>
      <c r="G31" s="1" t="s">
        <v>156</v>
      </c>
      <c r="H31" s="1" t="s">
        <v>133</v>
      </c>
      <c r="I31" s="1" t="s">
        <v>68</v>
      </c>
      <c r="J31" s="2">
        <v>41129</v>
      </c>
      <c r="K31" s="1"/>
      <c r="L31" s="1"/>
      <c r="M31" s="1"/>
      <c r="N31" s="1"/>
      <c r="O31" s="1" t="s">
        <v>27</v>
      </c>
      <c r="P31" s="1" t="s">
        <v>116</v>
      </c>
      <c r="Q31" s="1"/>
      <c r="R31" s="1" t="s">
        <v>70</v>
      </c>
      <c r="S31" s="1">
        <v>8201303001</v>
      </c>
      <c r="T31" s="1"/>
      <c r="U31" s="1"/>
      <c r="V31" s="1">
        <v>9828776930</v>
      </c>
      <c r="W31" s="1" t="s">
        <v>117</v>
      </c>
      <c r="X31" s="1">
        <v>88000</v>
      </c>
      <c r="Y31" s="1" t="s">
        <v>71</v>
      </c>
      <c r="Z31" s="1" t="s">
        <v>71</v>
      </c>
      <c r="AA31" s="1" t="s">
        <v>118</v>
      </c>
      <c r="AB31" s="1">
        <v>8</v>
      </c>
      <c r="AC31" s="1" t="s">
        <v>119</v>
      </c>
      <c r="AD31" s="1">
        <v>0</v>
      </c>
    </row>
    <row r="32" spans="1:30" ht="29">
      <c r="A32" s="1">
        <v>3</v>
      </c>
      <c r="B32" s="1" t="s">
        <v>64</v>
      </c>
      <c r="C32" s="1">
        <v>446</v>
      </c>
      <c r="D32" s="2">
        <v>43433</v>
      </c>
      <c r="E32" s="1" t="s">
        <v>157</v>
      </c>
      <c r="F32" s="1"/>
      <c r="G32" s="1" t="s">
        <v>158</v>
      </c>
      <c r="H32" s="1" t="s">
        <v>159</v>
      </c>
      <c r="I32" s="1" t="s">
        <v>94</v>
      </c>
      <c r="J32" s="2">
        <v>41606</v>
      </c>
      <c r="K32" s="1"/>
      <c r="L32" s="1"/>
      <c r="M32" s="1"/>
      <c r="N32" s="1"/>
      <c r="O32" s="1" t="s">
        <v>26</v>
      </c>
      <c r="P32" s="1" t="s">
        <v>116</v>
      </c>
      <c r="Q32" s="1"/>
      <c r="R32" s="1" t="s">
        <v>70</v>
      </c>
      <c r="S32" s="1">
        <v>8201303001</v>
      </c>
      <c r="T32" s="1" t="s">
        <v>160</v>
      </c>
      <c r="U32" s="1"/>
      <c r="V32" s="1">
        <v>8875120354</v>
      </c>
      <c r="W32" s="1" t="s">
        <v>161</v>
      </c>
      <c r="X32" s="1">
        <v>0</v>
      </c>
      <c r="Y32" s="1" t="s">
        <v>71</v>
      </c>
      <c r="Z32" s="1" t="s">
        <v>71</v>
      </c>
      <c r="AA32" s="1" t="s">
        <v>118</v>
      </c>
      <c r="AB32" s="1">
        <v>7</v>
      </c>
      <c r="AC32" s="1" t="s">
        <v>119</v>
      </c>
      <c r="AD32" s="1">
        <v>0</v>
      </c>
    </row>
    <row r="33" spans="1:30" ht="29">
      <c r="A33" s="1">
        <v>4</v>
      </c>
      <c r="B33" s="1" t="s">
        <v>64</v>
      </c>
      <c r="C33" s="1">
        <v>464</v>
      </c>
      <c r="D33" s="2">
        <v>43286</v>
      </c>
      <c r="E33" s="1" t="s">
        <v>162</v>
      </c>
      <c r="F33" s="1"/>
      <c r="G33" s="1" t="s">
        <v>163</v>
      </c>
      <c r="H33" s="1" t="s">
        <v>125</v>
      </c>
      <c r="I33" s="1" t="s">
        <v>68</v>
      </c>
      <c r="J33" s="2">
        <v>39839</v>
      </c>
      <c r="K33" s="1"/>
      <c r="L33" s="1"/>
      <c r="M33" s="1"/>
      <c r="N33" s="1"/>
      <c r="O33" s="1" t="s">
        <v>28</v>
      </c>
      <c r="P33" s="1" t="s">
        <v>116</v>
      </c>
      <c r="Q33" s="1"/>
      <c r="R33" s="1" t="s">
        <v>70</v>
      </c>
      <c r="S33" s="1">
        <v>8201303001</v>
      </c>
      <c r="T33" s="1"/>
      <c r="U33" s="1"/>
      <c r="V33" s="1">
        <v>7297957216</v>
      </c>
      <c r="W33" s="1" t="s">
        <v>164</v>
      </c>
      <c r="X33" s="1">
        <v>75000</v>
      </c>
      <c r="Y33" s="1" t="s">
        <v>71</v>
      </c>
      <c r="Z33" s="1" t="s">
        <v>71</v>
      </c>
      <c r="AA33" s="1" t="s">
        <v>118</v>
      </c>
      <c r="AB33" s="1">
        <v>11</v>
      </c>
      <c r="AC33" s="1" t="s">
        <v>119</v>
      </c>
      <c r="AD33" s="1">
        <v>3</v>
      </c>
    </row>
    <row r="34" spans="1:30" ht="29">
      <c r="A34" s="1">
        <v>4</v>
      </c>
      <c r="B34" s="1" t="s">
        <v>64</v>
      </c>
      <c r="C34" s="1">
        <v>339</v>
      </c>
      <c r="D34" s="2">
        <v>42916</v>
      </c>
      <c r="E34" s="1" t="s">
        <v>165</v>
      </c>
      <c r="F34" s="1"/>
      <c r="G34" s="1" t="s">
        <v>142</v>
      </c>
      <c r="H34" s="1" t="s">
        <v>140</v>
      </c>
      <c r="I34" s="1" t="s">
        <v>68</v>
      </c>
      <c r="J34" s="2">
        <v>41103</v>
      </c>
      <c r="K34" s="1"/>
      <c r="L34" s="1"/>
      <c r="M34" s="1"/>
      <c r="N34" s="1"/>
      <c r="O34" s="1" t="s">
        <v>28</v>
      </c>
      <c r="P34" s="1" t="s">
        <v>116</v>
      </c>
      <c r="Q34" s="1"/>
      <c r="R34" s="1" t="s">
        <v>70</v>
      </c>
      <c r="S34" s="1">
        <v>8201303001</v>
      </c>
      <c r="T34" s="1"/>
      <c r="U34" s="1"/>
      <c r="V34" s="1">
        <v>8852522626</v>
      </c>
      <c r="W34" s="1" t="s">
        <v>166</v>
      </c>
      <c r="X34" s="1">
        <v>120000</v>
      </c>
      <c r="Y34" s="1" t="s">
        <v>71</v>
      </c>
      <c r="Z34" s="1" t="s">
        <v>71</v>
      </c>
      <c r="AA34" s="1" t="s">
        <v>118</v>
      </c>
      <c r="AB34" s="1">
        <v>8</v>
      </c>
      <c r="AC34" s="1" t="s">
        <v>119</v>
      </c>
      <c r="AD34" s="1">
        <v>0</v>
      </c>
    </row>
    <row r="35" spans="1:30" ht="29">
      <c r="A35" s="1">
        <v>4</v>
      </c>
      <c r="B35" s="1" t="s">
        <v>64</v>
      </c>
      <c r="C35" s="1">
        <v>357</v>
      </c>
      <c r="D35" s="2">
        <v>42950</v>
      </c>
      <c r="E35" s="1" t="s">
        <v>167</v>
      </c>
      <c r="F35" s="1"/>
      <c r="G35" s="1" t="s">
        <v>168</v>
      </c>
      <c r="H35" s="1" t="s">
        <v>169</v>
      </c>
      <c r="I35" s="1" t="s">
        <v>94</v>
      </c>
      <c r="J35" s="2">
        <v>41108</v>
      </c>
      <c r="K35" s="1"/>
      <c r="L35" s="1"/>
      <c r="M35" s="1"/>
      <c r="N35" s="1"/>
      <c r="O35" s="1" t="s">
        <v>69</v>
      </c>
      <c r="P35" s="1" t="s">
        <v>116</v>
      </c>
      <c r="Q35" s="1"/>
      <c r="R35" s="1" t="s">
        <v>70</v>
      </c>
      <c r="S35" s="1">
        <v>8201303001</v>
      </c>
      <c r="T35" s="1"/>
      <c r="U35" s="1"/>
      <c r="V35" s="1">
        <v>8875882582</v>
      </c>
      <c r="W35" s="1" t="s">
        <v>170</v>
      </c>
      <c r="X35" s="1">
        <v>120000</v>
      </c>
      <c r="Y35" s="1" t="s">
        <v>71</v>
      </c>
      <c r="Z35" s="1" t="s">
        <v>71</v>
      </c>
      <c r="AA35" s="1" t="s">
        <v>118</v>
      </c>
      <c r="AB35" s="1">
        <v>8</v>
      </c>
      <c r="AC35" s="1" t="s">
        <v>119</v>
      </c>
      <c r="AD35" s="1">
        <v>0</v>
      </c>
    </row>
    <row r="36" spans="1:30" ht="29">
      <c r="A36" s="1">
        <v>4</v>
      </c>
      <c r="B36" s="1" t="s">
        <v>64</v>
      </c>
      <c r="C36" s="1">
        <v>326</v>
      </c>
      <c r="D36" s="2">
        <v>42908</v>
      </c>
      <c r="E36" s="1" t="s">
        <v>171</v>
      </c>
      <c r="F36" s="1"/>
      <c r="G36" s="1" t="s">
        <v>172</v>
      </c>
      <c r="H36" s="1" t="s">
        <v>173</v>
      </c>
      <c r="I36" s="1" t="s">
        <v>94</v>
      </c>
      <c r="J36" s="2">
        <v>40909</v>
      </c>
      <c r="K36" s="1"/>
      <c r="L36" s="1"/>
      <c r="M36" s="1"/>
      <c r="N36" s="1"/>
      <c r="O36" s="1" t="s">
        <v>26</v>
      </c>
      <c r="P36" s="1" t="s">
        <v>116</v>
      </c>
      <c r="Q36" s="1"/>
      <c r="R36" s="1" t="s">
        <v>70</v>
      </c>
      <c r="S36" s="1">
        <v>8201303001</v>
      </c>
      <c r="T36" s="1"/>
      <c r="U36" s="1"/>
      <c r="V36" s="1">
        <v>7788858258</v>
      </c>
      <c r="W36" s="1" t="s">
        <v>166</v>
      </c>
      <c r="X36" s="1">
        <v>120000</v>
      </c>
      <c r="Y36" s="1" t="s">
        <v>71</v>
      </c>
      <c r="Z36" s="1" t="s">
        <v>71</v>
      </c>
      <c r="AA36" s="1" t="s">
        <v>118</v>
      </c>
      <c r="AB36" s="1">
        <v>8</v>
      </c>
      <c r="AC36" s="1" t="s">
        <v>119</v>
      </c>
      <c r="AD36" s="1">
        <v>0</v>
      </c>
    </row>
    <row r="37" spans="1:30" ht="29">
      <c r="A37" s="1">
        <v>4</v>
      </c>
      <c r="B37" s="1" t="s">
        <v>64</v>
      </c>
      <c r="C37" s="1">
        <v>327</v>
      </c>
      <c r="D37" s="2">
        <v>42909</v>
      </c>
      <c r="E37" s="1" t="s">
        <v>174</v>
      </c>
      <c r="F37" s="1"/>
      <c r="G37" s="1" t="s">
        <v>175</v>
      </c>
      <c r="H37" s="1" t="s">
        <v>176</v>
      </c>
      <c r="I37" s="1" t="s">
        <v>94</v>
      </c>
      <c r="J37" s="2">
        <v>40759</v>
      </c>
      <c r="K37" s="1"/>
      <c r="L37" s="1"/>
      <c r="M37" s="1"/>
      <c r="N37" s="1"/>
      <c r="O37" s="1" t="s">
        <v>27</v>
      </c>
      <c r="P37" s="1" t="s">
        <v>116</v>
      </c>
      <c r="Q37" s="1"/>
      <c r="R37" s="1" t="s">
        <v>70</v>
      </c>
      <c r="S37" s="1">
        <v>8201303001</v>
      </c>
      <c r="T37" s="1"/>
      <c r="U37" s="1"/>
      <c r="V37" s="1">
        <v>8879989469</v>
      </c>
      <c r="W37" s="1" t="s">
        <v>166</v>
      </c>
      <c r="X37" s="1">
        <v>120000</v>
      </c>
      <c r="Y37" s="1" t="s">
        <v>71</v>
      </c>
      <c r="Z37" s="1" t="s">
        <v>71</v>
      </c>
      <c r="AA37" s="1" t="s">
        <v>118</v>
      </c>
      <c r="AB37" s="1">
        <v>9</v>
      </c>
      <c r="AC37" s="1" t="s">
        <v>119</v>
      </c>
      <c r="AD37" s="1">
        <v>0</v>
      </c>
    </row>
    <row r="38" spans="1:30" ht="29">
      <c r="A38" s="1">
        <v>4</v>
      </c>
      <c r="B38" s="1" t="s">
        <v>64</v>
      </c>
      <c r="C38" s="1">
        <v>367</v>
      </c>
      <c r="D38" s="2">
        <v>43054</v>
      </c>
      <c r="E38" s="1" t="s">
        <v>144</v>
      </c>
      <c r="F38" s="1"/>
      <c r="G38" s="1" t="s">
        <v>177</v>
      </c>
      <c r="H38" s="1" t="s">
        <v>178</v>
      </c>
      <c r="I38" s="1" t="s">
        <v>68</v>
      </c>
      <c r="J38" s="2">
        <v>40971</v>
      </c>
      <c r="K38" s="1"/>
      <c r="L38" s="1"/>
      <c r="M38" s="1"/>
      <c r="N38" s="1"/>
      <c r="O38" s="1" t="s">
        <v>27</v>
      </c>
      <c r="P38" s="1" t="s">
        <v>116</v>
      </c>
      <c r="Q38" s="1"/>
      <c r="R38" s="1" t="s">
        <v>70</v>
      </c>
      <c r="S38" s="1">
        <v>8201303001</v>
      </c>
      <c r="T38" s="1"/>
      <c r="U38" s="1"/>
      <c r="V38" s="1">
        <v>8878855825</v>
      </c>
      <c r="W38" s="1" t="s">
        <v>170</v>
      </c>
      <c r="X38" s="1">
        <v>120000</v>
      </c>
      <c r="Y38" s="1" t="s">
        <v>71</v>
      </c>
      <c r="Z38" s="1" t="s">
        <v>71</v>
      </c>
      <c r="AA38" s="1" t="s">
        <v>118</v>
      </c>
      <c r="AB38" s="1">
        <v>8</v>
      </c>
      <c r="AC38" s="1" t="s">
        <v>119</v>
      </c>
      <c r="AD38" s="1">
        <v>0</v>
      </c>
    </row>
    <row r="39" spans="1:30" ht="29">
      <c r="A39" s="1">
        <v>4</v>
      </c>
      <c r="B39" s="1" t="s">
        <v>64</v>
      </c>
      <c r="C39" s="1">
        <v>414</v>
      </c>
      <c r="D39" s="2">
        <v>43385</v>
      </c>
      <c r="E39" s="1" t="s">
        <v>179</v>
      </c>
      <c r="F39" s="1"/>
      <c r="G39" s="1" t="s">
        <v>180</v>
      </c>
      <c r="H39" s="1" t="s">
        <v>181</v>
      </c>
      <c r="I39" s="1" t="s">
        <v>68</v>
      </c>
      <c r="J39" s="2">
        <v>40544</v>
      </c>
      <c r="K39" s="1"/>
      <c r="L39" s="1"/>
      <c r="M39" s="1"/>
      <c r="N39" s="1"/>
      <c r="O39" s="1" t="s">
        <v>69</v>
      </c>
      <c r="P39" s="1" t="s">
        <v>116</v>
      </c>
      <c r="Q39" s="1"/>
      <c r="R39" s="1" t="s">
        <v>70</v>
      </c>
      <c r="S39" s="1">
        <v>8201303001</v>
      </c>
      <c r="T39" s="1"/>
      <c r="U39" s="1"/>
      <c r="V39" s="1">
        <v>9828776930</v>
      </c>
      <c r="W39" s="1" t="s">
        <v>143</v>
      </c>
      <c r="X39" s="1">
        <v>120000</v>
      </c>
      <c r="Y39" s="1" t="s">
        <v>71</v>
      </c>
      <c r="Z39" s="1" t="s">
        <v>71</v>
      </c>
      <c r="AA39" s="1" t="s">
        <v>118</v>
      </c>
      <c r="AB39" s="1">
        <v>9</v>
      </c>
      <c r="AC39" s="1" t="s">
        <v>119</v>
      </c>
      <c r="AD39" s="1">
        <v>0</v>
      </c>
    </row>
    <row r="40" spans="1:30" ht="29">
      <c r="A40" s="1">
        <v>4</v>
      </c>
      <c r="B40" s="1" t="s">
        <v>64</v>
      </c>
      <c r="C40" s="1">
        <v>325</v>
      </c>
      <c r="D40" s="2">
        <v>42907</v>
      </c>
      <c r="E40" s="1" t="s">
        <v>182</v>
      </c>
      <c r="F40" s="1"/>
      <c r="G40" s="1" t="s">
        <v>183</v>
      </c>
      <c r="H40" s="1" t="s">
        <v>184</v>
      </c>
      <c r="I40" s="1" t="s">
        <v>94</v>
      </c>
      <c r="J40" s="2">
        <v>41035</v>
      </c>
      <c r="K40" s="1"/>
      <c r="L40" s="1"/>
      <c r="M40" s="1"/>
      <c r="N40" s="1"/>
      <c r="O40" s="1" t="s">
        <v>26</v>
      </c>
      <c r="P40" s="1" t="s">
        <v>116</v>
      </c>
      <c r="Q40" s="1"/>
      <c r="R40" s="1" t="s">
        <v>70</v>
      </c>
      <c r="S40" s="1">
        <v>8201303001</v>
      </c>
      <c r="T40" s="1"/>
      <c r="U40" s="1"/>
      <c r="V40" s="1">
        <v>8879898756</v>
      </c>
      <c r="W40" s="1" t="s">
        <v>185</v>
      </c>
      <c r="X40" s="1">
        <v>120000</v>
      </c>
      <c r="Y40" s="1" t="s">
        <v>71</v>
      </c>
      <c r="Z40" s="1" t="s">
        <v>71</v>
      </c>
      <c r="AA40" s="1" t="s">
        <v>118</v>
      </c>
      <c r="AB40" s="1">
        <v>8</v>
      </c>
      <c r="AC40" s="1" t="s">
        <v>119</v>
      </c>
      <c r="AD40" s="1">
        <v>0</v>
      </c>
    </row>
    <row r="41" spans="1:30" ht="29">
      <c r="A41" s="1">
        <v>4</v>
      </c>
      <c r="B41" s="1" t="s">
        <v>64</v>
      </c>
      <c r="C41" s="1">
        <v>370</v>
      </c>
      <c r="D41" s="2">
        <v>43247</v>
      </c>
      <c r="E41" s="1" t="s">
        <v>186</v>
      </c>
      <c r="F41" s="1"/>
      <c r="G41" s="1" t="s">
        <v>183</v>
      </c>
      <c r="H41" s="1" t="s">
        <v>187</v>
      </c>
      <c r="I41" s="1" t="s">
        <v>68</v>
      </c>
      <c r="J41" s="2">
        <v>40767</v>
      </c>
      <c r="K41" s="1"/>
      <c r="L41" s="1"/>
      <c r="M41" s="1"/>
      <c r="N41" s="1"/>
      <c r="O41" s="1" t="s">
        <v>27</v>
      </c>
      <c r="P41" s="1" t="s">
        <v>116</v>
      </c>
      <c r="Q41" s="1"/>
      <c r="R41" s="1" t="s">
        <v>70</v>
      </c>
      <c r="S41" s="1">
        <v>8201303001</v>
      </c>
      <c r="T41" s="1"/>
      <c r="U41" s="1" t="s">
        <v>188</v>
      </c>
      <c r="V41" s="1">
        <v>9828776930</v>
      </c>
      <c r="W41" s="1" t="s">
        <v>189</v>
      </c>
      <c r="X41" s="1">
        <v>95000</v>
      </c>
      <c r="Y41" s="1" t="s">
        <v>71</v>
      </c>
      <c r="Z41" s="1" t="s">
        <v>71</v>
      </c>
      <c r="AA41" s="1" t="s">
        <v>118</v>
      </c>
      <c r="AB41" s="1">
        <v>9</v>
      </c>
      <c r="AC41" s="1" t="s">
        <v>119</v>
      </c>
      <c r="AD41" s="1">
        <v>1</v>
      </c>
    </row>
    <row r="42" spans="1:30" ht="29">
      <c r="A42" s="1">
        <v>4</v>
      </c>
      <c r="B42" s="1" t="s">
        <v>64</v>
      </c>
      <c r="C42" s="1">
        <v>347</v>
      </c>
      <c r="D42" s="2">
        <v>42923</v>
      </c>
      <c r="E42" s="1" t="s">
        <v>190</v>
      </c>
      <c r="F42" s="1"/>
      <c r="G42" s="1" t="s">
        <v>191</v>
      </c>
      <c r="H42" s="1" t="s">
        <v>90</v>
      </c>
      <c r="I42" s="1" t="s">
        <v>94</v>
      </c>
      <c r="J42" s="2">
        <v>41004</v>
      </c>
      <c r="K42" s="1"/>
      <c r="L42" s="1"/>
      <c r="M42" s="1"/>
      <c r="N42" s="1"/>
      <c r="O42" s="1" t="s">
        <v>26</v>
      </c>
      <c r="P42" s="1" t="s">
        <v>116</v>
      </c>
      <c r="Q42" s="1"/>
      <c r="R42" s="1" t="s">
        <v>70</v>
      </c>
      <c r="S42" s="1">
        <v>8201303001</v>
      </c>
      <c r="T42" s="1"/>
      <c r="U42" s="1"/>
      <c r="V42" s="1">
        <v>8878788788</v>
      </c>
      <c r="W42" s="1" t="s">
        <v>166</v>
      </c>
      <c r="X42" s="1">
        <v>120000</v>
      </c>
      <c r="Y42" s="1" t="s">
        <v>71</v>
      </c>
      <c r="Z42" s="1" t="s">
        <v>71</v>
      </c>
      <c r="AA42" s="1" t="s">
        <v>118</v>
      </c>
      <c r="AB42" s="1">
        <v>8</v>
      </c>
      <c r="AC42" s="1" t="s">
        <v>119</v>
      </c>
      <c r="AD42" s="1">
        <v>0</v>
      </c>
    </row>
    <row r="43" spans="1:30" ht="29">
      <c r="A43" s="1">
        <v>4</v>
      </c>
      <c r="B43" s="1" t="s">
        <v>64</v>
      </c>
      <c r="C43" s="1">
        <v>368</v>
      </c>
      <c r="D43" s="2">
        <v>43054</v>
      </c>
      <c r="E43" s="1" t="s">
        <v>192</v>
      </c>
      <c r="F43" s="1"/>
      <c r="G43" s="1" t="s">
        <v>193</v>
      </c>
      <c r="H43" s="1" t="s">
        <v>90</v>
      </c>
      <c r="I43" s="1" t="s">
        <v>68</v>
      </c>
      <c r="J43" s="2">
        <v>40542</v>
      </c>
      <c r="K43" s="1"/>
      <c r="L43" s="1"/>
      <c r="M43" s="1"/>
      <c r="N43" s="1"/>
      <c r="O43" s="1" t="s">
        <v>27</v>
      </c>
      <c r="P43" s="1" t="s">
        <v>116</v>
      </c>
      <c r="Q43" s="1"/>
      <c r="R43" s="1" t="s">
        <v>70</v>
      </c>
      <c r="S43" s="1">
        <v>8201303001</v>
      </c>
      <c r="T43" s="1"/>
      <c r="U43" s="1"/>
      <c r="V43" s="1">
        <v>8878855828</v>
      </c>
      <c r="W43" s="1" t="s">
        <v>170</v>
      </c>
      <c r="X43" s="1">
        <v>120000</v>
      </c>
      <c r="Y43" s="1" t="s">
        <v>71</v>
      </c>
      <c r="Z43" s="1" t="s">
        <v>71</v>
      </c>
      <c r="AA43" s="1" t="s">
        <v>118</v>
      </c>
      <c r="AB43" s="1">
        <v>10</v>
      </c>
      <c r="AC43" s="1" t="s">
        <v>119</v>
      </c>
      <c r="AD43" s="1">
        <v>0</v>
      </c>
    </row>
    <row r="44" spans="1:30" ht="29">
      <c r="A44" s="1">
        <v>4</v>
      </c>
      <c r="B44" s="1" t="s">
        <v>64</v>
      </c>
      <c r="C44" s="1">
        <v>334</v>
      </c>
      <c r="D44" s="2">
        <v>42916</v>
      </c>
      <c r="E44" s="1" t="s">
        <v>194</v>
      </c>
      <c r="F44" s="1"/>
      <c r="G44" s="1" t="s">
        <v>128</v>
      </c>
      <c r="H44" s="1" t="s">
        <v>131</v>
      </c>
      <c r="I44" s="1" t="s">
        <v>68</v>
      </c>
      <c r="J44" s="2">
        <v>40960</v>
      </c>
      <c r="K44" s="1"/>
      <c r="L44" s="1"/>
      <c r="M44" s="1"/>
      <c r="N44" s="1"/>
      <c r="O44" s="1" t="s">
        <v>28</v>
      </c>
      <c r="P44" s="1" t="s">
        <v>116</v>
      </c>
      <c r="Q44" s="1"/>
      <c r="R44" s="1" t="s">
        <v>70</v>
      </c>
      <c r="S44" s="1">
        <v>8201303001</v>
      </c>
      <c r="T44" s="1"/>
      <c r="U44" s="1"/>
      <c r="V44" s="1">
        <v>8878998866</v>
      </c>
      <c r="W44" s="1" t="s">
        <v>166</v>
      </c>
      <c r="X44" s="1">
        <v>120000</v>
      </c>
      <c r="Y44" s="1" t="s">
        <v>71</v>
      </c>
      <c r="Z44" s="1" t="s">
        <v>71</v>
      </c>
      <c r="AA44" s="1" t="s">
        <v>118</v>
      </c>
      <c r="AB44" s="1">
        <v>8</v>
      </c>
      <c r="AC44" s="1" t="s">
        <v>119</v>
      </c>
      <c r="AD44" s="1">
        <v>0</v>
      </c>
    </row>
    <row r="45" spans="1:30" ht="29">
      <c r="A45" s="1">
        <v>4</v>
      </c>
      <c r="B45" s="1" t="s">
        <v>64</v>
      </c>
      <c r="C45" s="1">
        <v>343</v>
      </c>
      <c r="D45" s="2">
        <v>42919</v>
      </c>
      <c r="E45" s="1" t="s">
        <v>195</v>
      </c>
      <c r="F45" s="1"/>
      <c r="G45" s="1" t="s">
        <v>196</v>
      </c>
      <c r="H45" s="1" t="s">
        <v>93</v>
      </c>
      <c r="I45" s="1" t="s">
        <v>68</v>
      </c>
      <c r="J45" s="2">
        <v>40907</v>
      </c>
      <c r="K45" s="1"/>
      <c r="L45" s="1"/>
      <c r="M45" s="1"/>
      <c r="N45" s="1"/>
      <c r="O45" s="1" t="s">
        <v>27</v>
      </c>
      <c r="P45" s="1" t="s">
        <v>116</v>
      </c>
      <c r="Q45" s="1"/>
      <c r="R45" s="1" t="s">
        <v>70</v>
      </c>
      <c r="S45" s="1">
        <v>8201303001</v>
      </c>
      <c r="T45" s="1"/>
      <c r="U45" s="1"/>
      <c r="V45" s="1">
        <v>8878788566</v>
      </c>
      <c r="W45" s="1" t="s">
        <v>166</v>
      </c>
      <c r="X45" s="1">
        <v>120000</v>
      </c>
      <c r="Y45" s="1" t="s">
        <v>71</v>
      </c>
      <c r="Z45" s="1" t="s">
        <v>71</v>
      </c>
      <c r="AA45" s="1" t="s">
        <v>118</v>
      </c>
      <c r="AB45" s="1">
        <v>9</v>
      </c>
      <c r="AC45" s="1" t="s">
        <v>119</v>
      </c>
      <c r="AD45" s="1">
        <v>0</v>
      </c>
    </row>
    <row r="46" spans="1:30" ht="29">
      <c r="A46" s="1">
        <v>5</v>
      </c>
      <c r="B46" s="1" t="s">
        <v>64</v>
      </c>
      <c r="C46" s="1">
        <v>296</v>
      </c>
      <c r="D46" s="2">
        <v>42499</v>
      </c>
      <c r="E46" s="1" t="s">
        <v>197</v>
      </c>
      <c r="F46" s="1"/>
      <c r="G46" s="1" t="s">
        <v>198</v>
      </c>
      <c r="H46" s="1" t="s">
        <v>199</v>
      </c>
      <c r="I46" s="1" t="s">
        <v>68</v>
      </c>
      <c r="J46" s="2">
        <v>40544</v>
      </c>
      <c r="K46" s="1"/>
      <c r="L46" s="1"/>
      <c r="M46" s="1"/>
      <c r="N46" s="1"/>
      <c r="O46" s="1" t="s">
        <v>27</v>
      </c>
      <c r="P46" s="1" t="s">
        <v>116</v>
      </c>
      <c r="Q46" s="1"/>
      <c r="R46" s="1" t="s">
        <v>70</v>
      </c>
      <c r="S46" s="1">
        <v>8201303001</v>
      </c>
      <c r="T46" s="1"/>
      <c r="U46" s="1"/>
      <c r="V46" s="1">
        <v>7777755552</v>
      </c>
      <c r="W46" s="1" t="s">
        <v>170</v>
      </c>
      <c r="X46" s="1">
        <v>40000</v>
      </c>
      <c r="Y46" s="1" t="s">
        <v>71</v>
      </c>
      <c r="Z46" s="1" t="s">
        <v>71</v>
      </c>
      <c r="AA46" s="1" t="s">
        <v>118</v>
      </c>
      <c r="AB46" s="1">
        <v>9</v>
      </c>
      <c r="AC46" s="1" t="s">
        <v>119</v>
      </c>
      <c r="AD46" s="1">
        <v>0</v>
      </c>
    </row>
    <row r="47" spans="1:30" ht="29">
      <c r="A47" s="1">
        <v>5</v>
      </c>
      <c r="B47" s="1" t="s">
        <v>64</v>
      </c>
      <c r="C47" s="1">
        <v>295</v>
      </c>
      <c r="D47" s="2">
        <v>42499</v>
      </c>
      <c r="E47" s="1" t="s">
        <v>200</v>
      </c>
      <c r="F47" s="1"/>
      <c r="G47" s="1" t="s">
        <v>201</v>
      </c>
      <c r="H47" s="1" t="s">
        <v>202</v>
      </c>
      <c r="I47" s="1" t="s">
        <v>94</v>
      </c>
      <c r="J47" s="2">
        <v>40561</v>
      </c>
      <c r="K47" s="1"/>
      <c r="L47" s="1"/>
      <c r="M47" s="1"/>
      <c r="N47" s="1"/>
      <c r="O47" s="1" t="s">
        <v>69</v>
      </c>
      <c r="P47" s="1" t="s">
        <v>116</v>
      </c>
      <c r="Q47" s="1"/>
      <c r="R47" s="1" t="s">
        <v>70</v>
      </c>
      <c r="S47" s="1">
        <v>8201303001</v>
      </c>
      <c r="T47" s="1"/>
      <c r="U47" s="1"/>
      <c r="V47" s="1">
        <v>8888887772</v>
      </c>
      <c r="W47" s="1" t="s">
        <v>170</v>
      </c>
      <c r="X47" s="1">
        <v>40000</v>
      </c>
      <c r="Y47" s="1" t="s">
        <v>71</v>
      </c>
      <c r="Z47" s="1" t="s">
        <v>71</v>
      </c>
      <c r="AA47" s="1" t="s">
        <v>118</v>
      </c>
      <c r="AB47" s="1">
        <v>9</v>
      </c>
      <c r="AC47" s="1" t="s">
        <v>119</v>
      </c>
      <c r="AD47" s="1">
        <v>1</v>
      </c>
    </row>
    <row r="48" spans="1:30" ht="29">
      <c r="A48" s="1">
        <v>5</v>
      </c>
      <c r="B48" s="1" t="s">
        <v>64</v>
      </c>
      <c r="C48" s="1">
        <v>444</v>
      </c>
      <c r="D48" s="2">
        <v>42544</v>
      </c>
      <c r="E48" s="1" t="s">
        <v>203</v>
      </c>
      <c r="F48" s="1"/>
      <c r="G48" s="1" t="s">
        <v>158</v>
      </c>
      <c r="H48" s="1" t="s">
        <v>204</v>
      </c>
      <c r="I48" s="1" t="s">
        <v>68</v>
      </c>
      <c r="J48" s="2">
        <v>40553</v>
      </c>
      <c r="K48" s="1"/>
      <c r="L48" s="1"/>
      <c r="M48" s="1"/>
      <c r="N48" s="1"/>
      <c r="O48" s="1" t="s">
        <v>26</v>
      </c>
      <c r="P48" s="1" t="s">
        <v>116</v>
      </c>
      <c r="Q48" s="1"/>
      <c r="R48" s="1" t="s">
        <v>70</v>
      </c>
      <c r="S48" s="1">
        <v>8201303001</v>
      </c>
      <c r="T48" s="1" t="s">
        <v>205</v>
      </c>
      <c r="U48" s="1" t="s">
        <v>206</v>
      </c>
      <c r="V48" s="1">
        <v>8875120354</v>
      </c>
      <c r="W48" s="1" t="s">
        <v>207</v>
      </c>
      <c r="X48" s="1">
        <v>0</v>
      </c>
      <c r="Y48" s="1" t="s">
        <v>71</v>
      </c>
      <c r="Z48" s="1" t="s">
        <v>71</v>
      </c>
      <c r="AA48" s="1" t="s">
        <v>118</v>
      </c>
      <c r="AB48" s="1">
        <v>9</v>
      </c>
      <c r="AC48" s="1" t="s">
        <v>119</v>
      </c>
      <c r="AD48" s="1">
        <v>0</v>
      </c>
    </row>
    <row r="49" spans="1:30" ht="29">
      <c r="A49" s="1">
        <v>5</v>
      </c>
      <c r="B49" s="1" t="s">
        <v>64</v>
      </c>
      <c r="C49" s="1">
        <v>456</v>
      </c>
      <c r="D49" s="1"/>
      <c r="E49" s="1" t="s">
        <v>208</v>
      </c>
      <c r="F49" s="1"/>
      <c r="G49" s="1" t="s">
        <v>196</v>
      </c>
      <c r="H49" s="1" t="s">
        <v>209</v>
      </c>
      <c r="I49" s="1" t="s">
        <v>94</v>
      </c>
      <c r="J49" s="2">
        <v>39901</v>
      </c>
      <c r="K49" s="1"/>
      <c r="L49" s="1"/>
      <c r="M49" s="1"/>
      <c r="N49" s="1"/>
      <c r="O49" s="1" t="s">
        <v>27</v>
      </c>
      <c r="P49" s="1"/>
      <c r="Q49" s="1"/>
      <c r="R49" s="1" t="s">
        <v>70</v>
      </c>
      <c r="S49" s="1">
        <v>8201303001</v>
      </c>
      <c r="T49" s="1"/>
      <c r="U49" s="1"/>
      <c r="V49" s="1">
        <v>0</v>
      </c>
      <c r="W49" s="1"/>
      <c r="X49" s="1"/>
      <c r="Y49" s="1" t="s">
        <v>71</v>
      </c>
      <c r="Z49" s="1" t="s">
        <v>72</v>
      </c>
      <c r="AA49" s="1"/>
      <c r="AB49" s="1">
        <v>11</v>
      </c>
      <c r="AC49" s="1"/>
      <c r="AD49" s="1">
        <v>0</v>
      </c>
    </row>
    <row r="50" spans="1:30" ht="29">
      <c r="A50" s="1">
        <v>5</v>
      </c>
      <c r="B50" s="1" t="s">
        <v>64</v>
      </c>
      <c r="C50" s="1">
        <v>311</v>
      </c>
      <c r="D50" s="2">
        <v>42571</v>
      </c>
      <c r="E50" s="1" t="s">
        <v>100</v>
      </c>
      <c r="F50" s="1"/>
      <c r="G50" s="1" t="s">
        <v>210</v>
      </c>
      <c r="H50" s="1" t="s">
        <v>75</v>
      </c>
      <c r="I50" s="1" t="s">
        <v>68</v>
      </c>
      <c r="J50" s="2">
        <v>40360</v>
      </c>
      <c r="K50" s="1"/>
      <c r="L50" s="1"/>
      <c r="M50" s="1"/>
      <c r="N50" s="1"/>
      <c r="O50" s="1" t="s">
        <v>26</v>
      </c>
      <c r="P50" s="1" t="s">
        <v>116</v>
      </c>
      <c r="Q50" s="1"/>
      <c r="R50" s="1" t="s">
        <v>70</v>
      </c>
      <c r="S50" s="1">
        <v>8201303001</v>
      </c>
      <c r="T50" s="1"/>
      <c r="U50" s="1"/>
      <c r="V50" s="1">
        <v>9999992553</v>
      </c>
      <c r="W50" s="1" t="s">
        <v>170</v>
      </c>
      <c r="X50" s="1">
        <v>40000</v>
      </c>
      <c r="Y50" s="1" t="s">
        <v>71</v>
      </c>
      <c r="Z50" s="1" t="s">
        <v>71</v>
      </c>
      <c r="AA50" s="1" t="s">
        <v>118</v>
      </c>
      <c r="AB50" s="1">
        <v>10</v>
      </c>
      <c r="AC50" s="1" t="s">
        <v>119</v>
      </c>
      <c r="AD50" s="1">
        <v>1</v>
      </c>
    </row>
    <row r="51" spans="1:30" ht="29">
      <c r="A51" s="1">
        <v>5</v>
      </c>
      <c r="B51" s="1" t="s">
        <v>64</v>
      </c>
      <c r="C51" s="1">
        <v>445</v>
      </c>
      <c r="D51" s="1"/>
      <c r="E51" s="1" t="s">
        <v>211</v>
      </c>
      <c r="F51" s="1"/>
      <c r="G51" s="1" t="s">
        <v>212</v>
      </c>
      <c r="H51" s="1" t="s">
        <v>108</v>
      </c>
      <c r="I51" s="1" t="s">
        <v>94</v>
      </c>
      <c r="J51" s="2">
        <v>39836</v>
      </c>
      <c r="K51" s="1"/>
      <c r="L51" s="1"/>
      <c r="M51" s="1"/>
      <c r="N51" s="1"/>
      <c r="O51" s="1" t="s">
        <v>28</v>
      </c>
      <c r="P51" s="1"/>
      <c r="Q51" s="1"/>
      <c r="R51" s="1" t="s">
        <v>70</v>
      </c>
      <c r="S51" s="1">
        <v>8201303001</v>
      </c>
      <c r="T51" s="1"/>
      <c r="U51" s="1"/>
      <c r="V51" s="1">
        <v>0</v>
      </c>
      <c r="W51" s="1"/>
      <c r="X51" s="1"/>
      <c r="Y51" s="1" t="s">
        <v>71</v>
      </c>
      <c r="Z51" s="1" t="s">
        <v>72</v>
      </c>
      <c r="AA51" s="1"/>
      <c r="AB51" s="1">
        <v>11</v>
      </c>
      <c r="AC51" s="1"/>
      <c r="AD51" s="1">
        <v>1</v>
      </c>
    </row>
    <row r="52" spans="1:30" ht="29">
      <c r="A52" s="1">
        <v>5</v>
      </c>
      <c r="B52" s="1" t="s">
        <v>64</v>
      </c>
      <c r="C52" s="1">
        <v>371</v>
      </c>
      <c r="D52" s="2">
        <v>43278</v>
      </c>
      <c r="E52" s="1" t="s">
        <v>213</v>
      </c>
      <c r="F52" s="1"/>
      <c r="G52" s="1" t="s">
        <v>183</v>
      </c>
      <c r="H52" s="1" t="s">
        <v>187</v>
      </c>
      <c r="I52" s="1" t="s">
        <v>94</v>
      </c>
      <c r="J52" s="2">
        <v>39855</v>
      </c>
      <c r="K52" s="1"/>
      <c r="L52" s="1"/>
      <c r="M52" s="1"/>
      <c r="N52" s="1"/>
      <c r="O52" s="1" t="s">
        <v>27</v>
      </c>
      <c r="P52" s="1" t="s">
        <v>116</v>
      </c>
      <c r="Q52" s="1"/>
      <c r="R52" s="1" t="s">
        <v>70</v>
      </c>
      <c r="S52" s="1">
        <v>8201303001</v>
      </c>
      <c r="T52" s="1"/>
      <c r="U52" s="1"/>
      <c r="V52" s="1">
        <v>9829302722</v>
      </c>
      <c r="W52" s="1" t="s">
        <v>214</v>
      </c>
      <c r="X52" s="1">
        <v>65000</v>
      </c>
      <c r="Y52" s="1" t="s">
        <v>72</v>
      </c>
      <c r="Z52" s="1" t="s">
        <v>71</v>
      </c>
      <c r="AA52" s="1" t="s">
        <v>118</v>
      </c>
      <c r="AB52" s="1">
        <v>11</v>
      </c>
      <c r="AC52" s="1" t="s">
        <v>119</v>
      </c>
      <c r="AD52" s="1">
        <v>2</v>
      </c>
    </row>
    <row r="53" spans="1:30" ht="29">
      <c r="A53" s="1">
        <v>5</v>
      </c>
      <c r="B53" s="1" t="s">
        <v>64</v>
      </c>
      <c r="C53" s="1">
        <v>421</v>
      </c>
      <c r="D53" s="2">
        <v>43505</v>
      </c>
      <c r="E53" s="1" t="s">
        <v>99</v>
      </c>
      <c r="F53" s="1"/>
      <c r="G53" s="1" t="s">
        <v>215</v>
      </c>
      <c r="H53" s="1" t="s">
        <v>216</v>
      </c>
      <c r="I53" s="1" t="s">
        <v>68</v>
      </c>
      <c r="J53" s="2">
        <v>40374</v>
      </c>
      <c r="K53" s="1"/>
      <c r="L53" s="1"/>
      <c r="M53" s="1"/>
      <c r="N53" s="1"/>
      <c r="O53" s="1" t="s">
        <v>26</v>
      </c>
      <c r="P53" s="1" t="s">
        <v>116</v>
      </c>
      <c r="Q53" s="1"/>
      <c r="R53" s="1" t="s">
        <v>70</v>
      </c>
      <c r="S53" s="1">
        <v>8201303001</v>
      </c>
      <c r="T53" s="1"/>
      <c r="U53" s="1"/>
      <c r="V53" s="1">
        <v>7742833055</v>
      </c>
      <c r="W53" s="1" t="s">
        <v>166</v>
      </c>
      <c r="X53" s="1">
        <v>36000</v>
      </c>
      <c r="Y53" s="1" t="s">
        <v>71</v>
      </c>
      <c r="Z53" s="1" t="s">
        <v>71</v>
      </c>
      <c r="AA53" s="1" t="s">
        <v>118</v>
      </c>
      <c r="AB53" s="1">
        <v>10</v>
      </c>
      <c r="AC53" s="1" t="s">
        <v>119</v>
      </c>
      <c r="AD53" s="1">
        <v>1</v>
      </c>
    </row>
    <row r="54" spans="1:30" ht="29">
      <c r="A54" s="1">
        <v>5</v>
      </c>
      <c r="B54" s="1" t="s">
        <v>64</v>
      </c>
      <c r="C54" s="1">
        <v>338</v>
      </c>
      <c r="D54" s="2">
        <v>42916</v>
      </c>
      <c r="E54" s="1" t="s">
        <v>217</v>
      </c>
      <c r="F54" s="1"/>
      <c r="G54" s="1" t="s">
        <v>142</v>
      </c>
      <c r="H54" s="1" t="s">
        <v>140</v>
      </c>
      <c r="I54" s="1" t="s">
        <v>68</v>
      </c>
      <c r="J54" s="2">
        <v>39908</v>
      </c>
      <c r="K54" s="1"/>
      <c r="L54" s="1"/>
      <c r="M54" s="1"/>
      <c r="N54" s="1"/>
      <c r="O54" s="1" t="s">
        <v>28</v>
      </c>
      <c r="P54" s="1" t="s">
        <v>116</v>
      </c>
      <c r="Q54" s="1"/>
      <c r="R54" s="1" t="s">
        <v>70</v>
      </c>
      <c r="S54" s="1">
        <v>8201303001</v>
      </c>
      <c r="T54" s="1"/>
      <c r="U54" s="1"/>
      <c r="V54" s="1">
        <v>8582582852</v>
      </c>
      <c r="W54" s="1" t="s">
        <v>170</v>
      </c>
      <c r="X54" s="1">
        <v>120000</v>
      </c>
      <c r="Y54" s="1" t="s">
        <v>71</v>
      </c>
      <c r="Z54" s="1" t="s">
        <v>71</v>
      </c>
      <c r="AA54" s="1" t="s">
        <v>118</v>
      </c>
      <c r="AB54" s="1">
        <v>11</v>
      </c>
      <c r="AC54" s="1" t="s">
        <v>119</v>
      </c>
      <c r="AD54" s="1">
        <v>0</v>
      </c>
    </row>
    <row r="55" spans="1:30" ht="29">
      <c r="A55" s="1">
        <v>5</v>
      </c>
      <c r="B55" s="1" t="s">
        <v>64</v>
      </c>
      <c r="C55" s="1">
        <v>360</v>
      </c>
      <c r="D55" s="2">
        <v>42971</v>
      </c>
      <c r="E55" s="1" t="s">
        <v>218</v>
      </c>
      <c r="F55" s="1"/>
      <c r="G55" s="1" t="s">
        <v>219</v>
      </c>
      <c r="H55" s="1" t="s">
        <v>220</v>
      </c>
      <c r="I55" s="1" t="s">
        <v>94</v>
      </c>
      <c r="J55" s="2">
        <v>40323</v>
      </c>
      <c r="K55" s="1"/>
      <c r="L55" s="1"/>
      <c r="M55" s="1"/>
      <c r="N55" s="1"/>
      <c r="O55" s="1" t="s">
        <v>27</v>
      </c>
      <c r="P55" s="1" t="s">
        <v>116</v>
      </c>
      <c r="Q55" s="1"/>
      <c r="R55" s="1" t="s">
        <v>70</v>
      </c>
      <c r="S55" s="1">
        <v>8201303001</v>
      </c>
      <c r="T55" s="1"/>
      <c r="U55" s="1"/>
      <c r="V55" s="1">
        <v>8852258228</v>
      </c>
      <c r="W55" s="1" t="s">
        <v>170</v>
      </c>
      <c r="X55" s="1">
        <v>120000</v>
      </c>
      <c r="Y55" s="1" t="s">
        <v>71</v>
      </c>
      <c r="Z55" s="1" t="s">
        <v>71</v>
      </c>
      <c r="AA55" s="1" t="s">
        <v>118</v>
      </c>
      <c r="AB55" s="1">
        <v>10</v>
      </c>
      <c r="AC55" s="1" t="s">
        <v>119</v>
      </c>
      <c r="AD55" s="1">
        <v>0</v>
      </c>
    </row>
    <row r="56" spans="1:30" ht="29">
      <c r="A56" s="1">
        <v>6</v>
      </c>
      <c r="B56" s="1" t="s">
        <v>64</v>
      </c>
      <c r="C56" s="1">
        <v>282</v>
      </c>
      <c r="D56" s="2">
        <v>42254</v>
      </c>
      <c r="E56" s="1" t="s">
        <v>142</v>
      </c>
      <c r="F56" s="1"/>
      <c r="G56" s="1" t="s">
        <v>74</v>
      </c>
      <c r="H56" s="1" t="s">
        <v>221</v>
      </c>
      <c r="I56" s="1" t="s">
        <v>94</v>
      </c>
      <c r="J56" s="2">
        <v>39934</v>
      </c>
      <c r="K56" s="1"/>
      <c r="L56" s="1"/>
      <c r="M56" s="1"/>
      <c r="N56" s="1"/>
      <c r="O56" s="1" t="s">
        <v>26</v>
      </c>
      <c r="P56" s="1"/>
      <c r="Q56" s="1"/>
      <c r="R56" s="1" t="s">
        <v>70</v>
      </c>
      <c r="S56" s="1">
        <v>8201303001</v>
      </c>
      <c r="T56" s="1" t="s">
        <v>222</v>
      </c>
      <c r="U56" s="1"/>
      <c r="V56" s="1">
        <v>9610050812</v>
      </c>
      <c r="W56" s="1" t="s">
        <v>166</v>
      </c>
      <c r="X56" s="1">
        <v>36000</v>
      </c>
      <c r="Y56" s="1" t="s">
        <v>71</v>
      </c>
      <c r="Z56" s="1" t="s">
        <v>71</v>
      </c>
      <c r="AA56" s="1"/>
      <c r="AB56" s="1">
        <v>11</v>
      </c>
      <c r="AC56" s="1" t="s">
        <v>119</v>
      </c>
      <c r="AD56" s="1">
        <v>1</v>
      </c>
    </row>
    <row r="57" spans="1:30" ht="29">
      <c r="A57" s="1">
        <v>6</v>
      </c>
      <c r="B57" s="1" t="s">
        <v>64</v>
      </c>
      <c r="C57" s="1">
        <v>212</v>
      </c>
      <c r="D57" s="2">
        <v>42135</v>
      </c>
      <c r="E57" s="1" t="s">
        <v>223</v>
      </c>
      <c r="F57" s="1"/>
      <c r="G57" s="1" t="s">
        <v>128</v>
      </c>
      <c r="H57" s="1" t="s">
        <v>224</v>
      </c>
      <c r="I57" s="1" t="s">
        <v>68</v>
      </c>
      <c r="J57" s="2">
        <v>40405</v>
      </c>
      <c r="K57" s="1"/>
      <c r="L57" s="1"/>
      <c r="M57" s="1"/>
      <c r="N57" s="1"/>
      <c r="O57" s="1" t="s">
        <v>26</v>
      </c>
      <c r="P57" s="1" t="s">
        <v>116</v>
      </c>
      <c r="Q57" s="1"/>
      <c r="R57" s="1" t="s">
        <v>70</v>
      </c>
      <c r="S57" s="1">
        <v>8201303001</v>
      </c>
      <c r="T57" s="1" t="s">
        <v>225</v>
      </c>
      <c r="U57" s="1"/>
      <c r="V57" s="1">
        <v>7742833055</v>
      </c>
      <c r="W57" s="1" t="s">
        <v>166</v>
      </c>
      <c r="X57" s="1">
        <v>40000</v>
      </c>
      <c r="Y57" s="1" t="s">
        <v>71</v>
      </c>
      <c r="Z57" s="1" t="s">
        <v>71</v>
      </c>
      <c r="AA57" s="1" t="s">
        <v>118</v>
      </c>
      <c r="AB57" s="1">
        <v>10</v>
      </c>
      <c r="AC57" s="1" t="s">
        <v>119</v>
      </c>
      <c r="AD57" s="1">
        <v>1</v>
      </c>
    </row>
    <row r="58" spans="1:30" ht="29">
      <c r="A58" s="1">
        <v>6</v>
      </c>
      <c r="B58" s="1" t="s">
        <v>64</v>
      </c>
      <c r="C58" s="1">
        <v>259</v>
      </c>
      <c r="D58" s="2">
        <v>42191</v>
      </c>
      <c r="E58" s="1" t="s">
        <v>226</v>
      </c>
      <c r="F58" s="1"/>
      <c r="G58" s="1" t="s">
        <v>227</v>
      </c>
      <c r="H58" s="1" t="s">
        <v>228</v>
      </c>
      <c r="I58" s="1" t="s">
        <v>94</v>
      </c>
      <c r="J58" s="2">
        <v>40497</v>
      </c>
      <c r="K58" s="1"/>
      <c r="L58" s="1"/>
      <c r="M58" s="1"/>
      <c r="N58" s="1"/>
      <c r="O58" s="1" t="s">
        <v>26</v>
      </c>
      <c r="P58" s="1" t="s">
        <v>116</v>
      </c>
      <c r="Q58" s="1"/>
      <c r="R58" s="1" t="s">
        <v>70</v>
      </c>
      <c r="S58" s="1">
        <v>8201303001</v>
      </c>
      <c r="T58" s="1" t="s">
        <v>229</v>
      </c>
      <c r="U58" s="1"/>
      <c r="V58" s="1">
        <v>7742833055</v>
      </c>
      <c r="W58" s="1" t="s">
        <v>166</v>
      </c>
      <c r="X58" s="1">
        <v>40000</v>
      </c>
      <c r="Y58" s="1" t="s">
        <v>71</v>
      </c>
      <c r="Z58" s="1" t="s">
        <v>72</v>
      </c>
      <c r="AA58" s="1" t="s">
        <v>118</v>
      </c>
      <c r="AB58" s="1">
        <v>10</v>
      </c>
      <c r="AC58" s="1" t="s">
        <v>119</v>
      </c>
      <c r="AD58" s="1">
        <v>1</v>
      </c>
    </row>
    <row r="59" spans="1:30" ht="29">
      <c r="A59" s="1">
        <v>6</v>
      </c>
      <c r="B59" s="1" t="s">
        <v>64</v>
      </c>
      <c r="C59" s="1">
        <v>430</v>
      </c>
      <c r="D59" s="2">
        <v>43654</v>
      </c>
      <c r="E59" s="1" t="s">
        <v>230</v>
      </c>
      <c r="F59" s="1"/>
      <c r="G59" s="1" t="s">
        <v>196</v>
      </c>
      <c r="H59" s="1" t="s">
        <v>131</v>
      </c>
      <c r="I59" s="1" t="s">
        <v>94</v>
      </c>
      <c r="J59" s="2">
        <v>40009</v>
      </c>
      <c r="K59" s="1"/>
      <c r="L59" s="1"/>
      <c r="M59" s="1"/>
      <c r="N59" s="1"/>
      <c r="O59" s="1" t="s">
        <v>25</v>
      </c>
      <c r="P59" s="1" t="s">
        <v>116</v>
      </c>
      <c r="Q59" s="1"/>
      <c r="R59" s="1" t="s">
        <v>70</v>
      </c>
      <c r="S59" s="1">
        <v>8201303001</v>
      </c>
      <c r="T59" s="1" t="s">
        <v>231</v>
      </c>
      <c r="U59" s="1"/>
      <c r="V59" s="1">
        <v>9460022984</v>
      </c>
      <c r="W59" s="1" t="s">
        <v>117</v>
      </c>
      <c r="X59" s="1">
        <v>40000</v>
      </c>
      <c r="Y59" s="1" t="s">
        <v>71</v>
      </c>
      <c r="Z59" s="1" t="s">
        <v>71</v>
      </c>
      <c r="AA59" s="1" t="s">
        <v>118</v>
      </c>
      <c r="AB59" s="1">
        <v>11</v>
      </c>
      <c r="AC59" s="1" t="s">
        <v>119</v>
      </c>
      <c r="AD59" s="1">
        <v>0</v>
      </c>
    </row>
    <row r="60" spans="1:30" ht="29">
      <c r="A60" s="1">
        <v>6</v>
      </c>
      <c r="B60" s="1" t="s">
        <v>64</v>
      </c>
      <c r="C60" s="1">
        <v>323</v>
      </c>
      <c r="D60" s="2">
        <v>42581</v>
      </c>
      <c r="E60" s="1" t="s">
        <v>232</v>
      </c>
      <c r="F60" s="1"/>
      <c r="G60" s="1" t="s">
        <v>233</v>
      </c>
      <c r="H60" s="1" t="s">
        <v>234</v>
      </c>
      <c r="I60" s="1" t="s">
        <v>94</v>
      </c>
      <c r="J60" s="2">
        <v>39943</v>
      </c>
      <c r="K60" s="1"/>
      <c r="L60" s="1"/>
      <c r="M60" s="1"/>
      <c r="N60" s="1"/>
      <c r="O60" s="1" t="s">
        <v>27</v>
      </c>
      <c r="P60" s="1" t="s">
        <v>116</v>
      </c>
      <c r="Q60" s="1"/>
      <c r="R60" s="1" t="s">
        <v>70</v>
      </c>
      <c r="S60" s="1">
        <v>8201303001</v>
      </c>
      <c r="T60" s="1" t="s">
        <v>235</v>
      </c>
      <c r="U60" s="1"/>
      <c r="V60" s="1">
        <v>9673248283</v>
      </c>
      <c r="W60" s="1" t="s">
        <v>170</v>
      </c>
      <c r="X60" s="1">
        <v>40000</v>
      </c>
      <c r="Y60" s="1" t="s">
        <v>71</v>
      </c>
      <c r="Z60" s="1" t="s">
        <v>71</v>
      </c>
      <c r="AA60" s="1" t="s">
        <v>118</v>
      </c>
      <c r="AB60" s="1">
        <v>11</v>
      </c>
      <c r="AC60" s="1" t="s">
        <v>119</v>
      </c>
      <c r="AD60" s="1">
        <v>1</v>
      </c>
    </row>
    <row r="61" spans="1:30" ht="29">
      <c r="A61" s="1">
        <v>6</v>
      </c>
      <c r="B61" s="1" t="s">
        <v>64</v>
      </c>
      <c r="C61" s="1">
        <v>453</v>
      </c>
      <c r="D61" s="2">
        <v>43665</v>
      </c>
      <c r="E61" s="1" t="s">
        <v>91</v>
      </c>
      <c r="F61" s="1"/>
      <c r="G61" s="1" t="s">
        <v>236</v>
      </c>
      <c r="H61" s="1" t="s">
        <v>237</v>
      </c>
      <c r="I61" s="1" t="s">
        <v>94</v>
      </c>
      <c r="J61" s="2">
        <v>40190</v>
      </c>
      <c r="K61" s="1"/>
      <c r="L61" s="1"/>
      <c r="M61" s="1"/>
      <c r="N61" s="1"/>
      <c r="O61" s="1" t="s">
        <v>27</v>
      </c>
      <c r="P61" s="1" t="s">
        <v>116</v>
      </c>
      <c r="Q61" s="1"/>
      <c r="R61" s="1" t="s">
        <v>70</v>
      </c>
      <c r="S61" s="1">
        <v>8201303001</v>
      </c>
      <c r="T61" s="1"/>
      <c r="U61" s="1"/>
      <c r="V61" s="1">
        <v>7073690904</v>
      </c>
      <c r="W61" s="1" t="s">
        <v>117</v>
      </c>
      <c r="X61" s="1">
        <v>60000</v>
      </c>
      <c r="Y61" s="1" t="s">
        <v>71</v>
      </c>
      <c r="Z61" s="1" t="s">
        <v>71</v>
      </c>
      <c r="AA61" s="1" t="s">
        <v>118</v>
      </c>
      <c r="AB61" s="1">
        <v>10</v>
      </c>
      <c r="AC61" s="1" t="s">
        <v>119</v>
      </c>
      <c r="AD61" s="1">
        <v>1</v>
      </c>
    </row>
    <row r="62" spans="1:30" ht="29">
      <c r="A62" s="1">
        <v>6</v>
      </c>
      <c r="B62" s="1" t="s">
        <v>64</v>
      </c>
      <c r="C62" s="1">
        <v>217</v>
      </c>
      <c r="D62" s="2">
        <v>42136</v>
      </c>
      <c r="E62" s="1" t="s">
        <v>238</v>
      </c>
      <c r="F62" s="1"/>
      <c r="G62" s="1" t="s">
        <v>239</v>
      </c>
      <c r="H62" s="1" t="s">
        <v>146</v>
      </c>
      <c r="I62" s="1" t="s">
        <v>68</v>
      </c>
      <c r="J62" s="2">
        <v>39573</v>
      </c>
      <c r="K62" s="1"/>
      <c r="L62" s="1"/>
      <c r="M62" s="1"/>
      <c r="N62" s="1"/>
      <c r="O62" s="1" t="s">
        <v>26</v>
      </c>
      <c r="P62" s="1" t="s">
        <v>116</v>
      </c>
      <c r="Q62" s="1"/>
      <c r="R62" s="1" t="s">
        <v>70</v>
      </c>
      <c r="S62" s="1">
        <v>8201303001</v>
      </c>
      <c r="T62" s="1" t="s">
        <v>240</v>
      </c>
      <c r="U62" s="1" t="s">
        <v>241</v>
      </c>
      <c r="V62" s="1">
        <v>7742833055</v>
      </c>
      <c r="W62" s="1" t="s">
        <v>166</v>
      </c>
      <c r="X62" s="1">
        <v>42000</v>
      </c>
      <c r="Y62" s="1" t="s">
        <v>71</v>
      </c>
      <c r="Z62" s="1" t="s">
        <v>71</v>
      </c>
      <c r="AA62" s="1" t="s">
        <v>118</v>
      </c>
      <c r="AB62" s="1">
        <v>12</v>
      </c>
      <c r="AC62" s="1" t="s">
        <v>119</v>
      </c>
      <c r="AD62" s="1">
        <v>1</v>
      </c>
    </row>
    <row r="63" spans="1:30" ht="29">
      <c r="A63" s="1">
        <v>6</v>
      </c>
      <c r="B63" s="1" t="s">
        <v>64</v>
      </c>
      <c r="C63" s="1">
        <v>374</v>
      </c>
      <c r="D63" s="2">
        <v>43281</v>
      </c>
      <c r="E63" s="1" t="s">
        <v>242</v>
      </c>
      <c r="F63" s="1"/>
      <c r="G63" s="1" t="s">
        <v>243</v>
      </c>
      <c r="H63" s="1" t="s">
        <v>244</v>
      </c>
      <c r="I63" s="1" t="s">
        <v>68</v>
      </c>
      <c r="J63" s="2">
        <v>40025</v>
      </c>
      <c r="K63" s="1"/>
      <c r="L63" s="1"/>
      <c r="M63" s="1"/>
      <c r="N63" s="1"/>
      <c r="O63" s="1" t="s">
        <v>27</v>
      </c>
      <c r="P63" s="1" t="s">
        <v>116</v>
      </c>
      <c r="Q63" s="1"/>
      <c r="R63" s="1" t="s">
        <v>70</v>
      </c>
      <c r="S63" s="1">
        <v>8201303001</v>
      </c>
      <c r="T63" s="1" t="s">
        <v>245</v>
      </c>
      <c r="U63" s="1"/>
      <c r="V63" s="1">
        <v>9998989898</v>
      </c>
      <c r="W63" s="1" t="s">
        <v>214</v>
      </c>
      <c r="X63" s="1">
        <v>85000</v>
      </c>
      <c r="Y63" s="1" t="s">
        <v>71</v>
      </c>
      <c r="Z63" s="1" t="s">
        <v>71</v>
      </c>
      <c r="AA63" s="1" t="s">
        <v>118</v>
      </c>
      <c r="AB63" s="1">
        <v>11</v>
      </c>
      <c r="AC63" s="1" t="s">
        <v>119</v>
      </c>
      <c r="AD63" s="1">
        <v>1</v>
      </c>
    </row>
    <row r="64" spans="1:30" ht="29">
      <c r="A64" s="1">
        <v>6</v>
      </c>
      <c r="B64" s="1" t="s">
        <v>64</v>
      </c>
      <c r="C64" s="1">
        <v>218</v>
      </c>
      <c r="D64" s="2">
        <v>42211</v>
      </c>
      <c r="E64" s="1" t="s">
        <v>246</v>
      </c>
      <c r="F64" s="1"/>
      <c r="G64" s="1" t="s">
        <v>134</v>
      </c>
      <c r="H64" s="1" t="s">
        <v>247</v>
      </c>
      <c r="I64" s="1" t="s">
        <v>68</v>
      </c>
      <c r="J64" s="2">
        <v>39189</v>
      </c>
      <c r="K64" s="1"/>
      <c r="L64" s="1"/>
      <c r="M64" s="1"/>
      <c r="N64" s="1"/>
      <c r="O64" s="1" t="s">
        <v>26</v>
      </c>
      <c r="P64" s="1" t="s">
        <v>116</v>
      </c>
      <c r="Q64" s="1"/>
      <c r="R64" s="1" t="s">
        <v>70</v>
      </c>
      <c r="S64" s="1">
        <v>8201303001</v>
      </c>
      <c r="T64" s="1" t="s">
        <v>248</v>
      </c>
      <c r="U64" s="1"/>
      <c r="V64" s="1">
        <v>7742833055</v>
      </c>
      <c r="W64" s="1" t="s">
        <v>166</v>
      </c>
      <c r="X64" s="1">
        <v>36000</v>
      </c>
      <c r="Y64" s="1" t="s">
        <v>71</v>
      </c>
      <c r="Z64" s="1" t="s">
        <v>71</v>
      </c>
      <c r="AA64" s="1" t="s">
        <v>118</v>
      </c>
      <c r="AB64" s="1">
        <v>13</v>
      </c>
      <c r="AC64" s="1" t="s">
        <v>119</v>
      </c>
      <c r="AD64" s="1">
        <v>1</v>
      </c>
    </row>
    <row r="65" spans="1:30" ht="29">
      <c r="A65" s="1">
        <v>6</v>
      </c>
      <c r="B65" s="1" t="s">
        <v>64</v>
      </c>
      <c r="C65" s="1">
        <v>376</v>
      </c>
      <c r="D65" s="2">
        <v>43285</v>
      </c>
      <c r="E65" s="1" t="s">
        <v>249</v>
      </c>
      <c r="F65" s="1"/>
      <c r="G65" s="1" t="s">
        <v>250</v>
      </c>
      <c r="H65" s="1" t="s">
        <v>251</v>
      </c>
      <c r="I65" s="1" t="s">
        <v>68</v>
      </c>
      <c r="J65" s="2">
        <v>39271</v>
      </c>
      <c r="K65" s="1"/>
      <c r="L65" s="1"/>
      <c r="M65" s="1"/>
      <c r="N65" s="1"/>
      <c r="O65" s="1" t="s">
        <v>27</v>
      </c>
      <c r="P65" s="1" t="s">
        <v>116</v>
      </c>
      <c r="Q65" s="1"/>
      <c r="R65" s="1" t="s">
        <v>70</v>
      </c>
      <c r="S65" s="1">
        <v>8201303001</v>
      </c>
      <c r="T65" s="1" t="s">
        <v>252</v>
      </c>
      <c r="U65" s="1"/>
      <c r="V65" s="1">
        <v>9799989898</v>
      </c>
      <c r="W65" s="1" t="s">
        <v>253</v>
      </c>
      <c r="X65" s="1">
        <v>85000</v>
      </c>
      <c r="Y65" s="1" t="s">
        <v>71</v>
      </c>
      <c r="Z65" s="1" t="s">
        <v>71</v>
      </c>
      <c r="AA65" s="1" t="s">
        <v>118</v>
      </c>
      <c r="AB65" s="1">
        <v>13</v>
      </c>
      <c r="AC65" s="1" t="s">
        <v>119</v>
      </c>
      <c r="AD65" s="1">
        <v>1</v>
      </c>
    </row>
    <row r="66" spans="1:30" ht="29">
      <c r="A66" s="1">
        <v>6</v>
      </c>
      <c r="B66" s="1" t="s">
        <v>64</v>
      </c>
      <c r="C66" s="1">
        <v>247</v>
      </c>
      <c r="D66" s="2">
        <v>42187</v>
      </c>
      <c r="E66" s="1" t="s">
        <v>254</v>
      </c>
      <c r="F66" s="1"/>
      <c r="G66" s="1" t="s">
        <v>255</v>
      </c>
      <c r="H66" s="1" t="s">
        <v>256</v>
      </c>
      <c r="I66" s="1" t="s">
        <v>94</v>
      </c>
      <c r="J66" s="2">
        <v>40431</v>
      </c>
      <c r="K66" s="1"/>
      <c r="L66" s="1"/>
      <c r="M66" s="1"/>
      <c r="N66" s="1"/>
      <c r="O66" s="1" t="s">
        <v>27</v>
      </c>
      <c r="P66" s="1" t="s">
        <v>116</v>
      </c>
      <c r="Q66" s="1"/>
      <c r="R66" s="1" t="s">
        <v>70</v>
      </c>
      <c r="S66" s="1">
        <v>8201303001</v>
      </c>
      <c r="T66" s="1" t="s">
        <v>257</v>
      </c>
      <c r="U66" s="1" t="s">
        <v>258</v>
      </c>
      <c r="V66" s="1">
        <v>7742833055</v>
      </c>
      <c r="W66" s="1" t="s">
        <v>170</v>
      </c>
      <c r="X66" s="1">
        <v>40000</v>
      </c>
      <c r="Y66" s="1" t="s">
        <v>71</v>
      </c>
      <c r="Z66" s="1" t="s">
        <v>71</v>
      </c>
      <c r="AA66" s="1" t="s">
        <v>118</v>
      </c>
      <c r="AB66" s="1">
        <v>10</v>
      </c>
      <c r="AC66" s="1" t="s">
        <v>119</v>
      </c>
      <c r="AD66" s="1">
        <v>1</v>
      </c>
    </row>
    <row r="67" spans="1:30" ht="29">
      <c r="A67" s="1">
        <v>6</v>
      </c>
      <c r="B67" s="1" t="s">
        <v>64</v>
      </c>
      <c r="C67" s="1">
        <v>222</v>
      </c>
      <c r="D67" s="2">
        <v>42137</v>
      </c>
      <c r="E67" s="1" t="s">
        <v>237</v>
      </c>
      <c r="F67" s="1"/>
      <c r="G67" s="1" t="s">
        <v>239</v>
      </c>
      <c r="H67" s="1" t="s">
        <v>234</v>
      </c>
      <c r="I67" s="1" t="s">
        <v>68</v>
      </c>
      <c r="J67" s="2">
        <v>40622</v>
      </c>
      <c r="K67" s="1"/>
      <c r="L67" s="1"/>
      <c r="M67" s="1"/>
      <c r="N67" s="1"/>
      <c r="O67" s="1" t="s">
        <v>26</v>
      </c>
      <c r="P67" s="1" t="s">
        <v>116</v>
      </c>
      <c r="Q67" s="1"/>
      <c r="R67" s="1" t="s">
        <v>70</v>
      </c>
      <c r="S67" s="1">
        <v>8201303001</v>
      </c>
      <c r="T67" s="1" t="s">
        <v>259</v>
      </c>
      <c r="U67" s="1" t="s">
        <v>241</v>
      </c>
      <c r="V67" s="1">
        <v>7742833055</v>
      </c>
      <c r="W67" s="1" t="s">
        <v>170</v>
      </c>
      <c r="X67" s="1">
        <v>40000</v>
      </c>
      <c r="Y67" s="1" t="s">
        <v>71</v>
      </c>
      <c r="Z67" s="1" t="s">
        <v>71</v>
      </c>
      <c r="AA67" s="1" t="s">
        <v>118</v>
      </c>
      <c r="AB67" s="1">
        <v>9</v>
      </c>
      <c r="AC67" s="1" t="s">
        <v>119</v>
      </c>
      <c r="AD67" s="1">
        <v>1</v>
      </c>
    </row>
    <row r="68" spans="1:30" ht="29">
      <c r="A68" s="1">
        <v>6</v>
      </c>
      <c r="B68" s="1" t="s">
        <v>64</v>
      </c>
      <c r="C68" s="1">
        <v>366</v>
      </c>
      <c r="D68" s="2">
        <v>43054</v>
      </c>
      <c r="E68" s="1" t="s">
        <v>260</v>
      </c>
      <c r="F68" s="1"/>
      <c r="G68" s="1" t="s">
        <v>261</v>
      </c>
      <c r="H68" s="1" t="s">
        <v>262</v>
      </c>
      <c r="I68" s="1" t="s">
        <v>94</v>
      </c>
      <c r="J68" s="2">
        <v>39839</v>
      </c>
      <c r="K68" s="1"/>
      <c r="L68" s="1"/>
      <c r="M68" s="1"/>
      <c r="N68" s="1"/>
      <c r="O68" s="1" t="s">
        <v>27</v>
      </c>
      <c r="P68" s="1" t="s">
        <v>116</v>
      </c>
      <c r="Q68" s="1"/>
      <c r="R68" s="1" t="s">
        <v>70</v>
      </c>
      <c r="S68" s="1">
        <v>8201303001</v>
      </c>
      <c r="T68" s="1"/>
      <c r="U68" s="1"/>
      <c r="V68" s="1">
        <v>8558058258</v>
      </c>
      <c r="W68" s="1" t="s">
        <v>170</v>
      </c>
      <c r="X68" s="1">
        <v>120000</v>
      </c>
      <c r="Y68" s="1" t="s">
        <v>71</v>
      </c>
      <c r="Z68" s="1" t="s">
        <v>71</v>
      </c>
      <c r="AA68" s="1" t="s">
        <v>118</v>
      </c>
      <c r="AB68" s="1">
        <v>11</v>
      </c>
      <c r="AC68" s="1" t="s">
        <v>119</v>
      </c>
      <c r="AD68" s="1">
        <v>0</v>
      </c>
    </row>
    <row r="69" spans="1:30" ht="29">
      <c r="A69" s="1">
        <v>6</v>
      </c>
      <c r="B69" s="1" t="s">
        <v>64</v>
      </c>
      <c r="C69" s="1">
        <v>286</v>
      </c>
      <c r="D69" s="2">
        <v>42255</v>
      </c>
      <c r="E69" s="1" t="s">
        <v>263</v>
      </c>
      <c r="F69" s="1"/>
      <c r="G69" s="1" t="s">
        <v>193</v>
      </c>
      <c r="H69" s="1" t="s">
        <v>264</v>
      </c>
      <c r="I69" s="1" t="s">
        <v>68</v>
      </c>
      <c r="J69" s="2">
        <v>39839</v>
      </c>
      <c r="K69" s="1"/>
      <c r="L69" s="1"/>
      <c r="M69" s="1"/>
      <c r="N69" s="1"/>
      <c r="O69" s="1" t="s">
        <v>27</v>
      </c>
      <c r="P69" s="1" t="s">
        <v>116</v>
      </c>
      <c r="Q69" s="1"/>
      <c r="R69" s="1" t="s">
        <v>70</v>
      </c>
      <c r="S69" s="1">
        <v>8201303001</v>
      </c>
      <c r="T69" s="1" t="s">
        <v>265</v>
      </c>
      <c r="U69" s="1" t="s">
        <v>266</v>
      </c>
      <c r="V69" s="1">
        <v>7742833055</v>
      </c>
      <c r="W69" s="1" t="s">
        <v>166</v>
      </c>
      <c r="X69" s="1">
        <v>36000</v>
      </c>
      <c r="Y69" s="1" t="s">
        <v>71</v>
      </c>
      <c r="Z69" s="1" t="s">
        <v>71</v>
      </c>
      <c r="AA69" s="1" t="s">
        <v>118</v>
      </c>
      <c r="AB69" s="1">
        <v>11</v>
      </c>
      <c r="AC69" s="1" t="s">
        <v>119</v>
      </c>
      <c r="AD69" s="1">
        <v>1</v>
      </c>
    </row>
    <row r="70" spans="1:30" ht="29">
      <c r="A70" s="1">
        <v>6</v>
      </c>
      <c r="B70" s="1" t="s">
        <v>64</v>
      </c>
      <c r="C70" s="1">
        <v>213</v>
      </c>
      <c r="D70" s="2">
        <v>42135</v>
      </c>
      <c r="E70" s="1" t="s">
        <v>267</v>
      </c>
      <c r="F70" s="1"/>
      <c r="G70" s="1" t="s">
        <v>172</v>
      </c>
      <c r="H70" s="1" t="s">
        <v>268</v>
      </c>
      <c r="I70" s="1" t="s">
        <v>94</v>
      </c>
      <c r="J70" s="2">
        <v>40308</v>
      </c>
      <c r="K70" s="1"/>
      <c r="L70" s="1"/>
      <c r="M70" s="1"/>
      <c r="N70" s="1"/>
      <c r="O70" s="1" t="s">
        <v>26</v>
      </c>
      <c r="P70" s="1" t="s">
        <v>116</v>
      </c>
      <c r="Q70" s="1"/>
      <c r="R70" s="1" t="s">
        <v>70</v>
      </c>
      <c r="S70" s="1">
        <v>8201303001</v>
      </c>
      <c r="T70" s="1" t="s">
        <v>269</v>
      </c>
      <c r="U70" s="1" t="s">
        <v>270</v>
      </c>
      <c r="V70" s="1">
        <v>7742833055</v>
      </c>
      <c r="W70" s="1" t="s">
        <v>166</v>
      </c>
      <c r="X70" s="1">
        <v>36000</v>
      </c>
      <c r="Y70" s="1" t="s">
        <v>71</v>
      </c>
      <c r="Z70" s="1" t="s">
        <v>71</v>
      </c>
      <c r="AA70" s="1" t="s">
        <v>118</v>
      </c>
      <c r="AB70" s="1">
        <v>10</v>
      </c>
      <c r="AC70" s="1" t="s">
        <v>119</v>
      </c>
      <c r="AD70" s="1">
        <v>1</v>
      </c>
    </row>
    <row r="71" spans="1:30" ht="29">
      <c r="A71" s="1">
        <v>6</v>
      </c>
      <c r="B71" s="1" t="s">
        <v>64</v>
      </c>
      <c r="C71" s="1">
        <v>305</v>
      </c>
      <c r="D71" s="2">
        <v>42564</v>
      </c>
      <c r="E71" s="1" t="s">
        <v>271</v>
      </c>
      <c r="F71" s="1"/>
      <c r="G71" s="1" t="s">
        <v>272</v>
      </c>
      <c r="H71" s="1" t="s">
        <v>75</v>
      </c>
      <c r="I71" s="1" t="s">
        <v>94</v>
      </c>
      <c r="J71" s="2">
        <v>39997</v>
      </c>
      <c r="K71" s="1"/>
      <c r="L71" s="1"/>
      <c r="M71" s="1"/>
      <c r="N71" s="1"/>
      <c r="O71" s="1" t="s">
        <v>26</v>
      </c>
      <c r="P71" s="1" t="s">
        <v>116</v>
      </c>
      <c r="Q71" s="1"/>
      <c r="R71" s="1" t="s">
        <v>70</v>
      </c>
      <c r="S71" s="1">
        <v>8201303001</v>
      </c>
      <c r="T71" s="1" t="s">
        <v>273</v>
      </c>
      <c r="U71" s="1" t="s">
        <v>274</v>
      </c>
      <c r="V71" s="1">
        <v>7788888855</v>
      </c>
      <c r="W71" s="1" t="s">
        <v>166</v>
      </c>
      <c r="X71" s="1">
        <v>40000</v>
      </c>
      <c r="Y71" s="1" t="s">
        <v>71</v>
      </c>
      <c r="Z71" s="1" t="s">
        <v>71</v>
      </c>
      <c r="AA71" s="1" t="s">
        <v>118</v>
      </c>
      <c r="AB71" s="1">
        <v>11</v>
      </c>
      <c r="AC71" s="1" t="s">
        <v>119</v>
      </c>
      <c r="AD71" s="1">
        <v>1</v>
      </c>
    </row>
    <row r="72" spans="1:30" ht="29">
      <c r="A72" s="1">
        <v>7</v>
      </c>
      <c r="B72" s="1" t="s">
        <v>64</v>
      </c>
      <c r="C72" s="1">
        <v>406</v>
      </c>
      <c r="D72" s="2">
        <v>43301</v>
      </c>
      <c r="E72" s="1" t="s">
        <v>275</v>
      </c>
      <c r="F72" s="1"/>
      <c r="G72" s="1" t="s">
        <v>276</v>
      </c>
      <c r="H72" s="1" t="s">
        <v>277</v>
      </c>
      <c r="I72" s="1" t="s">
        <v>94</v>
      </c>
      <c r="J72" s="2">
        <v>39401</v>
      </c>
      <c r="K72" s="1"/>
      <c r="L72" s="1"/>
      <c r="M72" s="1"/>
      <c r="N72" s="1"/>
      <c r="O72" s="1" t="s">
        <v>28</v>
      </c>
      <c r="P72" s="1" t="s">
        <v>116</v>
      </c>
      <c r="Q72" s="1"/>
      <c r="R72" s="1" t="s">
        <v>70</v>
      </c>
      <c r="S72" s="1">
        <v>8201303001</v>
      </c>
      <c r="T72" s="1" t="s">
        <v>278</v>
      </c>
      <c r="U72" s="1" t="s">
        <v>279</v>
      </c>
      <c r="V72" s="1">
        <v>9166721537</v>
      </c>
      <c r="W72" s="1" t="s">
        <v>143</v>
      </c>
      <c r="X72" s="1">
        <v>54000</v>
      </c>
      <c r="Y72" s="1" t="s">
        <v>71</v>
      </c>
      <c r="Z72" s="1" t="s">
        <v>71</v>
      </c>
      <c r="AA72" s="1" t="s">
        <v>118</v>
      </c>
      <c r="AB72" s="1">
        <v>13</v>
      </c>
      <c r="AC72" s="1" t="s">
        <v>119</v>
      </c>
      <c r="AD72" s="1">
        <v>0</v>
      </c>
    </row>
    <row r="73" spans="1:30" ht="29">
      <c r="A73" s="1">
        <v>7</v>
      </c>
      <c r="B73" s="1" t="s">
        <v>64</v>
      </c>
      <c r="C73" s="1">
        <v>226</v>
      </c>
      <c r="D73" s="2">
        <v>42138</v>
      </c>
      <c r="E73" s="1" t="s">
        <v>280</v>
      </c>
      <c r="F73" s="1"/>
      <c r="G73" s="1" t="s">
        <v>281</v>
      </c>
      <c r="H73" s="1" t="s">
        <v>282</v>
      </c>
      <c r="I73" s="1" t="s">
        <v>68</v>
      </c>
      <c r="J73" s="2">
        <v>38911</v>
      </c>
      <c r="K73" s="1"/>
      <c r="L73" s="1"/>
      <c r="M73" s="1"/>
      <c r="N73" s="1"/>
      <c r="O73" s="1" t="s">
        <v>26</v>
      </c>
      <c r="P73" s="1" t="s">
        <v>116</v>
      </c>
      <c r="Q73" s="1"/>
      <c r="R73" s="1" t="s">
        <v>70</v>
      </c>
      <c r="S73" s="1">
        <v>8201303001</v>
      </c>
      <c r="T73" s="1" t="s">
        <v>283</v>
      </c>
      <c r="U73" s="1"/>
      <c r="V73" s="1">
        <v>7742833055</v>
      </c>
      <c r="W73" s="1" t="s">
        <v>284</v>
      </c>
      <c r="X73" s="1">
        <v>36000</v>
      </c>
      <c r="Y73" s="1" t="s">
        <v>71</v>
      </c>
      <c r="Z73" s="1" t="s">
        <v>71</v>
      </c>
      <c r="AA73" s="1" t="s">
        <v>118</v>
      </c>
      <c r="AB73" s="1">
        <v>14</v>
      </c>
      <c r="AC73" s="1" t="s">
        <v>119</v>
      </c>
      <c r="AD73" s="1">
        <v>1</v>
      </c>
    </row>
    <row r="74" spans="1:30" ht="29">
      <c r="A74" s="1">
        <v>7</v>
      </c>
      <c r="B74" s="1" t="s">
        <v>64</v>
      </c>
      <c r="C74" s="1">
        <v>200</v>
      </c>
      <c r="D74" s="2">
        <v>42135</v>
      </c>
      <c r="E74" s="1" t="s">
        <v>280</v>
      </c>
      <c r="F74" s="1"/>
      <c r="G74" s="1" t="s">
        <v>285</v>
      </c>
      <c r="H74" s="1" t="s">
        <v>286</v>
      </c>
      <c r="I74" s="1" t="s">
        <v>68</v>
      </c>
      <c r="J74" s="2">
        <v>39517</v>
      </c>
      <c r="K74" s="1"/>
      <c r="L74" s="1"/>
      <c r="M74" s="1"/>
      <c r="N74" s="1"/>
      <c r="O74" s="1" t="s">
        <v>26</v>
      </c>
      <c r="P74" s="1" t="s">
        <v>116</v>
      </c>
      <c r="Q74" s="1"/>
      <c r="R74" s="1" t="s">
        <v>70</v>
      </c>
      <c r="S74" s="1">
        <v>8201303001</v>
      </c>
      <c r="T74" s="1" t="s">
        <v>287</v>
      </c>
      <c r="U74" s="1"/>
      <c r="V74" s="1">
        <v>7742833055</v>
      </c>
      <c r="W74" s="1" t="s">
        <v>166</v>
      </c>
      <c r="X74" s="1">
        <v>36000</v>
      </c>
      <c r="Y74" s="1" t="s">
        <v>71</v>
      </c>
      <c r="Z74" s="1" t="s">
        <v>71</v>
      </c>
      <c r="AA74" s="1" t="s">
        <v>118</v>
      </c>
      <c r="AB74" s="1">
        <v>12</v>
      </c>
      <c r="AC74" s="1" t="s">
        <v>119</v>
      </c>
      <c r="AD74" s="1">
        <v>1</v>
      </c>
    </row>
    <row r="75" spans="1:30" ht="29">
      <c r="A75" s="1">
        <v>7</v>
      </c>
      <c r="B75" s="1" t="s">
        <v>64</v>
      </c>
      <c r="C75" s="1">
        <v>224</v>
      </c>
      <c r="D75" s="2">
        <v>42137</v>
      </c>
      <c r="E75" s="1" t="s">
        <v>288</v>
      </c>
      <c r="F75" s="1"/>
      <c r="G75" s="1" t="s">
        <v>128</v>
      </c>
      <c r="H75" s="1" t="s">
        <v>224</v>
      </c>
      <c r="I75" s="1" t="s">
        <v>68</v>
      </c>
      <c r="J75" s="2">
        <v>39634</v>
      </c>
      <c r="K75" s="1"/>
      <c r="L75" s="1"/>
      <c r="M75" s="1"/>
      <c r="N75" s="1"/>
      <c r="O75" s="1" t="s">
        <v>26</v>
      </c>
      <c r="P75" s="1" t="s">
        <v>116</v>
      </c>
      <c r="Q75" s="1"/>
      <c r="R75" s="1" t="s">
        <v>70</v>
      </c>
      <c r="S75" s="1">
        <v>8201303001</v>
      </c>
      <c r="T75" s="1"/>
      <c r="U75" s="1"/>
      <c r="V75" s="1">
        <v>7742833055</v>
      </c>
      <c r="W75" s="1" t="s">
        <v>289</v>
      </c>
      <c r="X75" s="1">
        <v>36000</v>
      </c>
      <c r="Y75" s="1" t="s">
        <v>71</v>
      </c>
      <c r="Z75" s="1" t="s">
        <v>71</v>
      </c>
      <c r="AA75" s="1" t="s">
        <v>118</v>
      </c>
      <c r="AB75" s="1">
        <v>12</v>
      </c>
      <c r="AC75" s="1" t="s">
        <v>119</v>
      </c>
      <c r="AD75" s="1">
        <v>1</v>
      </c>
    </row>
    <row r="76" spans="1:30" ht="29">
      <c r="A76" s="1">
        <v>7</v>
      </c>
      <c r="B76" s="1" t="s">
        <v>64</v>
      </c>
      <c r="C76" s="1">
        <v>210</v>
      </c>
      <c r="D76" s="2">
        <v>42135</v>
      </c>
      <c r="E76" s="1" t="s">
        <v>290</v>
      </c>
      <c r="F76" s="1"/>
      <c r="G76" s="1" t="s">
        <v>291</v>
      </c>
      <c r="H76" s="1" t="s">
        <v>292</v>
      </c>
      <c r="I76" s="1" t="s">
        <v>94</v>
      </c>
      <c r="J76" s="2">
        <v>40180</v>
      </c>
      <c r="K76" s="1"/>
      <c r="L76" s="1"/>
      <c r="M76" s="1"/>
      <c r="N76" s="1"/>
      <c r="O76" s="1" t="s">
        <v>27</v>
      </c>
      <c r="P76" s="1" t="s">
        <v>116</v>
      </c>
      <c r="Q76" s="1"/>
      <c r="R76" s="1" t="s">
        <v>70</v>
      </c>
      <c r="S76" s="1">
        <v>8201303001</v>
      </c>
      <c r="T76" s="1" t="s">
        <v>293</v>
      </c>
      <c r="U76" s="1"/>
      <c r="V76" s="1">
        <v>7742833055</v>
      </c>
      <c r="W76" s="1" t="s">
        <v>170</v>
      </c>
      <c r="X76" s="1">
        <v>36000</v>
      </c>
      <c r="Y76" s="1" t="s">
        <v>71</v>
      </c>
      <c r="Z76" s="1" t="s">
        <v>71</v>
      </c>
      <c r="AA76" s="1" t="s">
        <v>118</v>
      </c>
      <c r="AB76" s="1">
        <v>10</v>
      </c>
      <c r="AC76" s="1" t="s">
        <v>119</v>
      </c>
      <c r="AD76" s="1">
        <v>1</v>
      </c>
    </row>
    <row r="77" spans="1:30" ht="29">
      <c r="A77" s="1">
        <v>7</v>
      </c>
      <c r="B77" s="1" t="s">
        <v>64</v>
      </c>
      <c r="C77" s="1">
        <v>208</v>
      </c>
      <c r="D77" s="2">
        <v>42135</v>
      </c>
      <c r="E77" s="1" t="s">
        <v>294</v>
      </c>
      <c r="F77" s="1"/>
      <c r="G77" s="1" t="s">
        <v>210</v>
      </c>
      <c r="H77" s="1" t="s">
        <v>75</v>
      </c>
      <c r="I77" s="1" t="s">
        <v>94</v>
      </c>
      <c r="J77" s="2">
        <v>39860</v>
      </c>
      <c r="K77" s="1"/>
      <c r="L77" s="1"/>
      <c r="M77" s="1"/>
      <c r="N77" s="1"/>
      <c r="O77" s="1" t="s">
        <v>26</v>
      </c>
      <c r="P77" s="1" t="s">
        <v>116</v>
      </c>
      <c r="Q77" s="1"/>
      <c r="R77" s="1" t="s">
        <v>70</v>
      </c>
      <c r="S77" s="1">
        <v>8201303001</v>
      </c>
      <c r="T77" s="1" t="s">
        <v>295</v>
      </c>
      <c r="U77" s="1" t="s">
        <v>296</v>
      </c>
      <c r="V77" s="1">
        <v>7742833055</v>
      </c>
      <c r="W77" s="1" t="s">
        <v>170</v>
      </c>
      <c r="X77" s="1">
        <v>36000</v>
      </c>
      <c r="Y77" s="1" t="s">
        <v>71</v>
      </c>
      <c r="Z77" s="1" t="s">
        <v>71</v>
      </c>
      <c r="AA77" s="1" t="s">
        <v>118</v>
      </c>
      <c r="AB77" s="1">
        <v>11</v>
      </c>
      <c r="AC77" s="1" t="s">
        <v>119</v>
      </c>
      <c r="AD77" s="1">
        <v>1</v>
      </c>
    </row>
    <row r="78" spans="1:30" ht="29">
      <c r="A78" s="1">
        <v>7</v>
      </c>
      <c r="B78" s="1" t="s">
        <v>64</v>
      </c>
      <c r="C78" s="1">
        <v>310</v>
      </c>
      <c r="D78" s="2">
        <v>42564</v>
      </c>
      <c r="E78" s="1" t="s">
        <v>297</v>
      </c>
      <c r="F78" s="1"/>
      <c r="G78" s="1" t="s">
        <v>272</v>
      </c>
      <c r="H78" s="1" t="s">
        <v>75</v>
      </c>
      <c r="I78" s="1" t="s">
        <v>94</v>
      </c>
      <c r="J78" s="2">
        <v>39421</v>
      </c>
      <c r="K78" s="1"/>
      <c r="L78" s="1"/>
      <c r="M78" s="1"/>
      <c r="N78" s="1"/>
      <c r="O78" s="1" t="s">
        <v>26</v>
      </c>
      <c r="P78" s="1" t="s">
        <v>116</v>
      </c>
      <c r="Q78" s="1"/>
      <c r="R78" s="1" t="s">
        <v>70</v>
      </c>
      <c r="S78" s="1">
        <v>8201303001</v>
      </c>
      <c r="T78" s="1" t="s">
        <v>298</v>
      </c>
      <c r="U78" s="1" t="s">
        <v>274</v>
      </c>
      <c r="V78" s="1">
        <v>7777775533</v>
      </c>
      <c r="W78" s="1" t="s">
        <v>170</v>
      </c>
      <c r="X78" s="1">
        <v>40000</v>
      </c>
      <c r="Y78" s="1" t="s">
        <v>71</v>
      </c>
      <c r="Z78" s="1" t="s">
        <v>71</v>
      </c>
      <c r="AA78" s="1" t="s">
        <v>118</v>
      </c>
      <c r="AB78" s="1">
        <v>13</v>
      </c>
      <c r="AC78" s="1" t="s">
        <v>119</v>
      </c>
      <c r="AD78" s="1">
        <v>1</v>
      </c>
    </row>
    <row r="79" spans="1:30" ht="29">
      <c r="A79" s="1">
        <v>7</v>
      </c>
      <c r="B79" s="1" t="s">
        <v>64</v>
      </c>
      <c r="C79" s="1">
        <v>455</v>
      </c>
      <c r="D79" s="2">
        <v>43284</v>
      </c>
      <c r="E79" s="1" t="s">
        <v>299</v>
      </c>
      <c r="F79" s="1"/>
      <c r="G79" s="1" t="s">
        <v>300</v>
      </c>
      <c r="H79" s="1" t="s">
        <v>301</v>
      </c>
      <c r="I79" s="1" t="s">
        <v>68</v>
      </c>
      <c r="J79" s="2">
        <v>39611</v>
      </c>
      <c r="K79" s="1"/>
      <c r="L79" s="1"/>
      <c r="M79" s="1"/>
      <c r="N79" s="1"/>
      <c r="O79" s="1" t="s">
        <v>25</v>
      </c>
      <c r="P79" s="1" t="s">
        <v>116</v>
      </c>
      <c r="Q79" s="1"/>
      <c r="R79" s="1" t="s">
        <v>70</v>
      </c>
      <c r="S79" s="1">
        <v>8201303001</v>
      </c>
      <c r="T79" s="1" t="s">
        <v>302</v>
      </c>
      <c r="U79" s="1"/>
      <c r="V79" s="1">
        <v>9166361266</v>
      </c>
      <c r="W79" s="1" t="s">
        <v>303</v>
      </c>
      <c r="X79" s="1">
        <v>0</v>
      </c>
      <c r="Y79" s="1" t="s">
        <v>71</v>
      </c>
      <c r="Z79" s="1" t="s">
        <v>71</v>
      </c>
      <c r="AA79" s="1" t="s">
        <v>118</v>
      </c>
      <c r="AB79" s="1">
        <v>12</v>
      </c>
      <c r="AC79" s="1" t="s">
        <v>119</v>
      </c>
      <c r="AD79" s="1">
        <v>0</v>
      </c>
    </row>
    <row r="80" spans="1:30" ht="29">
      <c r="A80" s="1">
        <v>7</v>
      </c>
      <c r="B80" s="1" t="s">
        <v>64</v>
      </c>
      <c r="C80" s="1">
        <v>204</v>
      </c>
      <c r="D80" s="2">
        <v>42135</v>
      </c>
      <c r="E80" s="1" t="s">
        <v>263</v>
      </c>
      <c r="F80" s="1"/>
      <c r="G80" s="1" t="s">
        <v>304</v>
      </c>
      <c r="H80" s="1" t="s">
        <v>305</v>
      </c>
      <c r="I80" s="1" t="s">
        <v>68</v>
      </c>
      <c r="J80" s="2">
        <v>39865</v>
      </c>
      <c r="K80" s="1"/>
      <c r="L80" s="1"/>
      <c r="M80" s="1"/>
      <c r="N80" s="1"/>
      <c r="O80" s="1" t="s">
        <v>28</v>
      </c>
      <c r="P80" s="1" t="s">
        <v>116</v>
      </c>
      <c r="Q80" s="1"/>
      <c r="R80" s="1" t="s">
        <v>70</v>
      </c>
      <c r="S80" s="1">
        <v>8201303001</v>
      </c>
      <c r="T80" s="1" t="s">
        <v>306</v>
      </c>
      <c r="U80" s="1"/>
      <c r="V80" s="1">
        <v>7742833055</v>
      </c>
      <c r="W80" s="1" t="s">
        <v>170</v>
      </c>
      <c r="X80" s="1">
        <v>36000</v>
      </c>
      <c r="Y80" s="1" t="s">
        <v>71</v>
      </c>
      <c r="Z80" s="1" t="s">
        <v>71</v>
      </c>
      <c r="AA80" s="1" t="s">
        <v>118</v>
      </c>
      <c r="AB80" s="1">
        <v>11</v>
      </c>
      <c r="AC80" s="1" t="s">
        <v>119</v>
      </c>
      <c r="AD80" s="1">
        <v>1</v>
      </c>
    </row>
    <row r="81" spans="1:30" ht="29">
      <c r="A81" s="1">
        <v>7</v>
      </c>
      <c r="B81" s="1" t="s">
        <v>64</v>
      </c>
      <c r="C81" s="1">
        <v>203</v>
      </c>
      <c r="D81" s="2">
        <v>42135</v>
      </c>
      <c r="E81" s="1" t="s">
        <v>307</v>
      </c>
      <c r="F81" s="1"/>
      <c r="G81" s="1" t="s">
        <v>308</v>
      </c>
      <c r="H81" s="1" t="s">
        <v>309</v>
      </c>
      <c r="I81" s="1" t="s">
        <v>94</v>
      </c>
      <c r="J81" s="2">
        <v>39898</v>
      </c>
      <c r="K81" s="1"/>
      <c r="L81" s="1"/>
      <c r="M81" s="1"/>
      <c r="N81" s="1"/>
      <c r="O81" s="1" t="s">
        <v>69</v>
      </c>
      <c r="P81" s="1" t="s">
        <v>116</v>
      </c>
      <c r="Q81" s="1"/>
      <c r="R81" s="1" t="s">
        <v>70</v>
      </c>
      <c r="S81" s="1">
        <v>8201303001</v>
      </c>
      <c r="T81" s="1" t="s">
        <v>310</v>
      </c>
      <c r="U81" s="1" t="s">
        <v>311</v>
      </c>
      <c r="V81" s="1">
        <v>7742833055</v>
      </c>
      <c r="W81" s="1" t="s">
        <v>166</v>
      </c>
      <c r="X81" s="1">
        <v>36000</v>
      </c>
      <c r="Y81" s="1" t="s">
        <v>71</v>
      </c>
      <c r="Z81" s="1" t="s">
        <v>71</v>
      </c>
      <c r="AA81" s="1" t="s">
        <v>118</v>
      </c>
      <c r="AB81" s="1">
        <v>11</v>
      </c>
      <c r="AC81" s="1" t="s">
        <v>119</v>
      </c>
      <c r="AD81" s="1">
        <v>1</v>
      </c>
    </row>
    <row r="82" spans="1:30" ht="29">
      <c r="A82" s="1">
        <v>8</v>
      </c>
      <c r="B82" s="1" t="s">
        <v>64</v>
      </c>
      <c r="C82" s="1">
        <v>345</v>
      </c>
      <c r="D82" s="2">
        <v>42923</v>
      </c>
      <c r="E82" s="1" t="s">
        <v>312</v>
      </c>
      <c r="F82" s="1"/>
      <c r="G82" s="1" t="s">
        <v>313</v>
      </c>
      <c r="H82" s="1" t="s">
        <v>314</v>
      </c>
      <c r="I82" s="1" t="s">
        <v>94</v>
      </c>
      <c r="J82" s="2">
        <v>39673</v>
      </c>
      <c r="K82" s="1"/>
      <c r="L82" s="1"/>
      <c r="M82" s="1"/>
      <c r="N82" s="1"/>
      <c r="O82" s="1" t="s">
        <v>27</v>
      </c>
      <c r="P82" s="1" t="s">
        <v>116</v>
      </c>
      <c r="Q82" s="1"/>
      <c r="R82" s="1" t="s">
        <v>70</v>
      </c>
      <c r="S82" s="1">
        <v>8201303001</v>
      </c>
      <c r="T82" s="1"/>
      <c r="U82" s="1"/>
      <c r="V82" s="1">
        <v>7825825828</v>
      </c>
      <c r="W82" s="1" t="s">
        <v>170</v>
      </c>
      <c r="X82" s="1">
        <v>120000</v>
      </c>
      <c r="Y82" s="1" t="s">
        <v>71</v>
      </c>
      <c r="Z82" s="1" t="s">
        <v>71</v>
      </c>
      <c r="AA82" s="1" t="s">
        <v>118</v>
      </c>
      <c r="AB82" s="1">
        <v>12</v>
      </c>
      <c r="AC82" s="1" t="s">
        <v>119</v>
      </c>
      <c r="AD82" s="1">
        <v>0</v>
      </c>
    </row>
    <row r="83" spans="1:30" ht="29">
      <c r="A83" s="1">
        <v>8</v>
      </c>
      <c r="B83" s="1" t="s">
        <v>64</v>
      </c>
      <c r="C83" s="1">
        <v>411</v>
      </c>
      <c r="D83" s="2">
        <v>43311</v>
      </c>
      <c r="E83" s="1" t="s">
        <v>315</v>
      </c>
      <c r="F83" s="1"/>
      <c r="G83" s="1" t="s">
        <v>196</v>
      </c>
      <c r="H83" s="1" t="s">
        <v>178</v>
      </c>
      <c r="I83" s="1" t="s">
        <v>68</v>
      </c>
      <c r="J83" s="2">
        <v>39291</v>
      </c>
      <c r="K83" s="1"/>
      <c r="L83" s="1"/>
      <c r="M83" s="1"/>
      <c r="N83" s="1"/>
      <c r="O83" s="1" t="s">
        <v>25</v>
      </c>
      <c r="P83" s="1" t="s">
        <v>116</v>
      </c>
      <c r="Q83" s="1"/>
      <c r="R83" s="1" t="s">
        <v>70</v>
      </c>
      <c r="S83" s="1">
        <v>8201303001</v>
      </c>
      <c r="T83" s="1" t="s">
        <v>316</v>
      </c>
      <c r="U83" s="1"/>
      <c r="V83" s="1">
        <v>9988888888</v>
      </c>
      <c r="W83" s="1" t="s">
        <v>214</v>
      </c>
      <c r="X83" s="1">
        <v>80000</v>
      </c>
      <c r="Y83" s="1" t="s">
        <v>71</v>
      </c>
      <c r="Z83" s="1" t="s">
        <v>71</v>
      </c>
      <c r="AA83" s="1" t="s">
        <v>118</v>
      </c>
      <c r="AB83" s="1">
        <v>13</v>
      </c>
      <c r="AC83" s="1" t="s">
        <v>119</v>
      </c>
      <c r="AD83" s="1">
        <v>0</v>
      </c>
    </row>
    <row r="84" spans="1:30" ht="29">
      <c r="A84" s="1">
        <v>8</v>
      </c>
      <c r="B84" s="1" t="s">
        <v>64</v>
      </c>
      <c r="C84" s="1">
        <v>381</v>
      </c>
      <c r="D84" s="2">
        <v>43285</v>
      </c>
      <c r="E84" s="1" t="s">
        <v>317</v>
      </c>
      <c r="F84" s="1"/>
      <c r="G84" s="1" t="s">
        <v>172</v>
      </c>
      <c r="H84" s="1" t="s">
        <v>318</v>
      </c>
      <c r="I84" s="1" t="s">
        <v>68</v>
      </c>
      <c r="J84" s="2">
        <v>39115</v>
      </c>
      <c r="K84" s="1"/>
      <c r="L84" s="1"/>
      <c r="M84" s="1"/>
      <c r="N84" s="1"/>
      <c r="O84" s="1" t="s">
        <v>26</v>
      </c>
      <c r="P84" s="1" t="s">
        <v>116</v>
      </c>
      <c r="Q84" s="1"/>
      <c r="R84" s="1" t="s">
        <v>70</v>
      </c>
      <c r="S84" s="1">
        <v>8201303001</v>
      </c>
      <c r="T84" s="1" t="s">
        <v>319</v>
      </c>
      <c r="U84" s="1" t="s">
        <v>320</v>
      </c>
      <c r="V84" s="1">
        <v>8875158942</v>
      </c>
      <c r="W84" s="1" t="s">
        <v>321</v>
      </c>
      <c r="X84" s="1">
        <v>50000</v>
      </c>
      <c r="Y84" s="1" t="s">
        <v>71</v>
      </c>
      <c r="Z84" s="1" t="s">
        <v>71</v>
      </c>
      <c r="AA84" s="1" t="s">
        <v>118</v>
      </c>
      <c r="AB84" s="1">
        <v>13</v>
      </c>
      <c r="AC84" s="1" t="s">
        <v>119</v>
      </c>
      <c r="AD84" s="1">
        <v>0</v>
      </c>
    </row>
    <row r="85" spans="1:30" ht="29">
      <c r="A85" s="1">
        <v>8</v>
      </c>
      <c r="B85" s="1" t="s">
        <v>64</v>
      </c>
      <c r="C85" s="1">
        <v>185</v>
      </c>
      <c r="D85" s="2">
        <v>42135</v>
      </c>
      <c r="E85" s="1" t="s">
        <v>322</v>
      </c>
      <c r="F85" s="1"/>
      <c r="G85" s="1" t="s">
        <v>74</v>
      </c>
      <c r="H85" s="1" t="s">
        <v>323</v>
      </c>
      <c r="I85" s="1" t="s">
        <v>94</v>
      </c>
      <c r="J85" s="2">
        <v>38814</v>
      </c>
      <c r="K85" s="1"/>
      <c r="L85" s="1"/>
      <c r="M85" s="1"/>
      <c r="N85" s="1"/>
      <c r="O85" s="1" t="s">
        <v>26</v>
      </c>
      <c r="P85" s="1" t="s">
        <v>116</v>
      </c>
      <c r="Q85" s="1"/>
      <c r="R85" s="1" t="s">
        <v>70</v>
      </c>
      <c r="S85" s="1">
        <v>8201303001</v>
      </c>
      <c r="T85" s="1" t="s">
        <v>324</v>
      </c>
      <c r="U85" s="1" t="s">
        <v>325</v>
      </c>
      <c r="V85" s="1">
        <v>7742833055</v>
      </c>
      <c r="W85" s="1" t="s">
        <v>214</v>
      </c>
      <c r="X85" s="1">
        <v>50000</v>
      </c>
      <c r="Y85" s="1" t="s">
        <v>71</v>
      </c>
      <c r="Z85" s="1" t="s">
        <v>71</v>
      </c>
      <c r="AA85" s="1" t="s">
        <v>118</v>
      </c>
      <c r="AB85" s="1">
        <v>14</v>
      </c>
      <c r="AC85" s="1" t="s">
        <v>119</v>
      </c>
      <c r="AD85" s="1">
        <v>1</v>
      </c>
    </row>
    <row r="86" spans="1:30" ht="29">
      <c r="A86" s="1">
        <v>8</v>
      </c>
      <c r="B86" s="1" t="s">
        <v>64</v>
      </c>
      <c r="C86" s="1">
        <v>186</v>
      </c>
      <c r="D86" s="2">
        <v>42135</v>
      </c>
      <c r="E86" s="1" t="s">
        <v>326</v>
      </c>
      <c r="F86" s="1"/>
      <c r="G86" s="1" t="s">
        <v>210</v>
      </c>
      <c r="H86" s="1" t="s">
        <v>75</v>
      </c>
      <c r="I86" s="1" t="s">
        <v>94</v>
      </c>
      <c r="J86" s="2">
        <v>39289</v>
      </c>
      <c r="K86" s="1"/>
      <c r="L86" s="1"/>
      <c r="M86" s="1"/>
      <c r="N86" s="1"/>
      <c r="O86" s="1" t="s">
        <v>26</v>
      </c>
      <c r="P86" s="1" t="s">
        <v>116</v>
      </c>
      <c r="Q86" s="1"/>
      <c r="R86" s="1" t="s">
        <v>70</v>
      </c>
      <c r="S86" s="1">
        <v>8201303001</v>
      </c>
      <c r="T86" s="1" t="s">
        <v>327</v>
      </c>
      <c r="U86" s="1" t="s">
        <v>296</v>
      </c>
      <c r="V86" s="1">
        <v>7742833055</v>
      </c>
      <c r="W86" s="1" t="s">
        <v>214</v>
      </c>
      <c r="X86" s="1">
        <v>50000</v>
      </c>
      <c r="Y86" s="1" t="s">
        <v>71</v>
      </c>
      <c r="Z86" s="1" t="s">
        <v>71</v>
      </c>
      <c r="AA86" s="1" t="s">
        <v>118</v>
      </c>
      <c r="AB86" s="1">
        <v>13</v>
      </c>
      <c r="AC86" s="1" t="s">
        <v>119</v>
      </c>
      <c r="AD86" s="1">
        <v>1</v>
      </c>
    </row>
    <row r="87" spans="1:30" ht="29">
      <c r="A87" s="1">
        <v>8</v>
      </c>
      <c r="B87" s="1" t="s">
        <v>64</v>
      </c>
      <c r="C87" s="1">
        <v>399</v>
      </c>
      <c r="D87" s="2">
        <v>43293</v>
      </c>
      <c r="E87" s="1" t="s">
        <v>328</v>
      </c>
      <c r="F87" s="1"/>
      <c r="G87" s="1" t="s">
        <v>313</v>
      </c>
      <c r="H87" s="1" t="s">
        <v>329</v>
      </c>
      <c r="I87" s="1" t="s">
        <v>94</v>
      </c>
      <c r="J87" s="2">
        <v>39377</v>
      </c>
      <c r="K87" s="1"/>
      <c r="L87" s="1"/>
      <c r="M87" s="1"/>
      <c r="N87" s="1"/>
      <c r="O87" s="1" t="s">
        <v>28</v>
      </c>
      <c r="P87" s="1" t="s">
        <v>116</v>
      </c>
      <c r="Q87" s="1"/>
      <c r="R87" s="1" t="s">
        <v>70</v>
      </c>
      <c r="S87" s="1">
        <v>8201303001</v>
      </c>
      <c r="T87" s="1" t="s">
        <v>330</v>
      </c>
      <c r="U87" s="1" t="s">
        <v>331</v>
      </c>
      <c r="V87" s="1">
        <v>9772701848</v>
      </c>
      <c r="W87" s="1" t="s">
        <v>332</v>
      </c>
      <c r="X87" s="1">
        <v>100000</v>
      </c>
      <c r="Y87" s="1" t="s">
        <v>71</v>
      </c>
      <c r="Z87" s="1" t="s">
        <v>71</v>
      </c>
      <c r="AA87" s="1" t="s">
        <v>118</v>
      </c>
      <c r="AB87" s="1">
        <v>13</v>
      </c>
      <c r="AC87" s="1" t="s">
        <v>119</v>
      </c>
      <c r="AD87" s="1">
        <v>2</v>
      </c>
    </row>
    <row r="88" spans="1:30" ht="29">
      <c r="A88" s="1">
        <v>8</v>
      </c>
      <c r="B88" s="1" t="s">
        <v>64</v>
      </c>
      <c r="C88" s="1">
        <v>187</v>
      </c>
      <c r="D88" s="2">
        <v>42135</v>
      </c>
      <c r="E88" s="1" t="s">
        <v>333</v>
      </c>
      <c r="F88" s="1"/>
      <c r="G88" s="1" t="s">
        <v>196</v>
      </c>
      <c r="H88" s="1" t="s">
        <v>99</v>
      </c>
      <c r="I88" s="1" t="s">
        <v>94</v>
      </c>
      <c r="J88" s="2">
        <v>38784</v>
      </c>
      <c r="K88" s="1"/>
      <c r="L88" s="1"/>
      <c r="M88" s="1"/>
      <c r="N88" s="1"/>
      <c r="O88" s="1" t="s">
        <v>27</v>
      </c>
      <c r="P88" s="1" t="s">
        <v>116</v>
      </c>
      <c r="Q88" s="1"/>
      <c r="R88" s="1" t="s">
        <v>70</v>
      </c>
      <c r="S88" s="1">
        <v>8201303001</v>
      </c>
      <c r="T88" s="1" t="s">
        <v>334</v>
      </c>
      <c r="U88" s="1"/>
      <c r="V88" s="1">
        <v>7742833055</v>
      </c>
      <c r="W88" s="1" t="s">
        <v>214</v>
      </c>
      <c r="X88" s="1">
        <v>40000</v>
      </c>
      <c r="Y88" s="1" t="s">
        <v>71</v>
      </c>
      <c r="Z88" s="1" t="s">
        <v>71</v>
      </c>
      <c r="AA88" s="1" t="s">
        <v>118</v>
      </c>
      <c r="AB88" s="1">
        <v>14</v>
      </c>
      <c r="AC88" s="1" t="s">
        <v>119</v>
      </c>
      <c r="AD88" s="1">
        <v>1</v>
      </c>
    </row>
    <row r="89" spans="1:30" ht="29">
      <c r="A89" s="1">
        <v>8</v>
      </c>
      <c r="B89" s="1" t="s">
        <v>64</v>
      </c>
      <c r="C89" s="1">
        <v>401</v>
      </c>
      <c r="D89" s="2">
        <v>43293</v>
      </c>
      <c r="E89" s="1" t="s">
        <v>335</v>
      </c>
      <c r="F89" s="1"/>
      <c r="G89" s="1" t="s">
        <v>336</v>
      </c>
      <c r="H89" s="1" t="s">
        <v>244</v>
      </c>
      <c r="I89" s="1" t="s">
        <v>94</v>
      </c>
      <c r="J89" s="2">
        <v>39258</v>
      </c>
      <c r="K89" s="1"/>
      <c r="L89" s="1"/>
      <c r="M89" s="1"/>
      <c r="N89" s="1"/>
      <c r="O89" s="1" t="s">
        <v>28</v>
      </c>
      <c r="P89" s="1" t="s">
        <v>116</v>
      </c>
      <c r="Q89" s="1"/>
      <c r="R89" s="1" t="s">
        <v>70</v>
      </c>
      <c r="S89" s="1">
        <v>8201303001</v>
      </c>
      <c r="T89" s="1" t="s">
        <v>337</v>
      </c>
      <c r="U89" s="1" t="s">
        <v>338</v>
      </c>
      <c r="V89" s="1">
        <v>8094281216</v>
      </c>
      <c r="W89" s="1" t="s">
        <v>339</v>
      </c>
      <c r="X89" s="1">
        <v>45000</v>
      </c>
      <c r="Y89" s="1" t="s">
        <v>71</v>
      </c>
      <c r="Z89" s="1" t="s">
        <v>71</v>
      </c>
      <c r="AA89" s="1" t="s">
        <v>118</v>
      </c>
      <c r="AB89" s="1">
        <v>13</v>
      </c>
      <c r="AC89" s="1" t="s">
        <v>119</v>
      </c>
      <c r="AD89" s="1">
        <v>1</v>
      </c>
    </row>
    <row r="90" spans="1:30" ht="29">
      <c r="A90" s="1">
        <v>8</v>
      </c>
      <c r="B90" s="1" t="s">
        <v>64</v>
      </c>
      <c r="C90" s="1">
        <v>191</v>
      </c>
      <c r="D90" s="2">
        <v>42135</v>
      </c>
      <c r="E90" s="1" t="s">
        <v>340</v>
      </c>
      <c r="F90" s="1"/>
      <c r="G90" s="1" t="s">
        <v>285</v>
      </c>
      <c r="H90" s="1" t="s">
        <v>341</v>
      </c>
      <c r="I90" s="1" t="s">
        <v>68</v>
      </c>
      <c r="J90" s="2">
        <v>38560</v>
      </c>
      <c r="K90" s="1"/>
      <c r="L90" s="1"/>
      <c r="M90" s="1"/>
      <c r="N90" s="1"/>
      <c r="O90" s="1" t="s">
        <v>26</v>
      </c>
      <c r="P90" s="1" t="s">
        <v>116</v>
      </c>
      <c r="Q90" s="1"/>
      <c r="R90" s="1" t="s">
        <v>70</v>
      </c>
      <c r="S90" s="1">
        <v>8201303001</v>
      </c>
      <c r="T90" s="1" t="s">
        <v>342</v>
      </c>
      <c r="U90" s="1"/>
      <c r="V90" s="1">
        <v>7742833055</v>
      </c>
      <c r="W90" s="1" t="s">
        <v>214</v>
      </c>
      <c r="X90" s="1">
        <v>40000</v>
      </c>
      <c r="Y90" s="1" t="s">
        <v>71</v>
      </c>
      <c r="Z90" s="1" t="s">
        <v>71</v>
      </c>
      <c r="AA90" s="1" t="s">
        <v>118</v>
      </c>
      <c r="AB90" s="1">
        <v>15</v>
      </c>
      <c r="AC90" s="1" t="s">
        <v>119</v>
      </c>
      <c r="AD90" s="1">
        <v>1</v>
      </c>
    </row>
    <row r="91" spans="1:30" ht="29">
      <c r="A91" s="1">
        <v>8</v>
      </c>
      <c r="B91" s="1" t="s">
        <v>64</v>
      </c>
      <c r="C91" s="1">
        <v>227</v>
      </c>
      <c r="D91" s="2">
        <v>42139</v>
      </c>
      <c r="E91" s="1" t="s">
        <v>187</v>
      </c>
      <c r="F91" s="1"/>
      <c r="G91" s="1" t="s">
        <v>281</v>
      </c>
      <c r="H91" s="1" t="s">
        <v>343</v>
      </c>
      <c r="I91" s="1" t="s">
        <v>68</v>
      </c>
      <c r="J91" s="2">
        <v>39101</v>
      </c>
      <c r="K91" s="1"/>
      <c r="L91" s="1"/>
      <c r="M91" s="1"/>
      <c r="N91" s="1"/>
      <c r="O91" s="1" t="s">
        <v>26</v>
      </c>
      <c r="P91" s="1" t="s">
        <v>116</v>
      </c>
      <c r="Q91" s="1"/>
      <c r="R91" s="1" t="s">
        <v>70</v>
      </c>
      <c r="S91" s="1">
        <v>8201303001</v>
      </c>
      <c r="T91" s="1"/>
      <c r="U91" s="1"/>
      <c r="V91" s="1">
        <v>7742833055</v>
      </c>
      <c r="W91" s="1" t="s">
        <v>170</v>
      </c>
      <c r="X91" s="1">
        <v>40000</v>
      </c>
      <c r="Y91" s="1" t="s">
        <v>71</v>
      </c>
      <c r="Z91" s="1" t="s">
        <v>71</v>
      </c>
      <c r="AA91" s="1" t="s">
        <v>118</v>
      </c>
      <c r="AB91" s="1">
        <v>13</v>
      </c>
      <c r="AC91" s="1" t="s">
        <v>119</v>
      </c>
      <c r="AD91" s="1">
        <v>1</v>
      </c>
    </row>
    <row r="92" spans="1:30" ht="29">
      <c r="A92" s="1">
        <v>8</v>
      </c>
      <c r="B92" s="1" t="s">
        <v>64</v>
      </c>
      <c r="C92" s="1">
        <v>400</v>
      </c>
      <c r="D92" s="2">
        <v>43301</v>
      </c>
      <c r="E92" s="1" t="s">
        <v>344</v>
      </c>
      <c r="F92" s="1"/>
      <c r="G92" s="1" t="s">
        <v>345</v>
      </c>
      <c r="H92" s="1" t="s">
        <v>131</v>
      </c>
      <c r="I92" s="1" t="s">
        <v>94</v>
      </c>
      <c r="J92" s="2">
        <v>39436</v>
      </c>
      <c r="K92" s="1"/>
      <c r="L92" s="1"/>
      <c r="M92" s="1"/>
      <c r="N92" s="1"/>
      <c r="O92" s="1" t="s">
        <v>28</v>
      </c>
      <c r="P92" s="1" t="s">
        <v>116</v>
      </c>
      <c r="Q92" s="1"/>
      <c r="R92" s="1" t="s">
        <v>70</v>
      </c>
      <c r="S92" s="1">
        <v>8201303001</v>
      </c>
      <c r="T92" s="1" t="s">
        <v>346</v>
      </c>
      <c r="U92" s="1" t="s">
        <v>347</v>
      </c>
      <c r="V92" s="1">
        <v>9772701848</v>
      </c>
      <c r="W92" s="1" t="s">
        <v>348</v>
      </c>
      <c r="X92" s="1">
        <v>55000</v>
      </c>
      <c r="Y92" s="1" t="s">
        <v>71</v>
      </c>
      <c r="Z92" s="1" t="s">
        <v>71</v>
      </c>
      <c r="AA92" s="1" t="s">
        <v>118</v>
      </c>
      <c r="AB92" s="1">
        <v>13</v>
      </c>
      <c r="AC92" s="1" t="s">
        <v>119</v>
      </c>
      <c r="AD92" s="1">
        <v>0</v>
      </c>
    </row>
    <row r="93" spans="1:30" ht="29">
      <c r="A93" s="1">
        <v>8</v>
      </c>
      <c r="B93" s="1" t="s">
        <v>64</v>
      </c>
      <c r="C93" s="1">
        <v>192</v>
      </c>
      <c r="D93" s="2">
        <v>42135</v>
      </c>
      <c r="E93" s="1" t="s">
        <v>349</v>
      </c>
      <c r="F93" s="1"/>
      <c r="G93" s="1" t="s">
        <v>350</v>
      </c>
      <c r="H93" s="1" t="s">
        <v>351</v>
      </c>
      <c r="I93" s="1" t="s">
        <v>68</v>
      </c>
      <c r="J93" s="2">
        <v>39137</v>
      </c>
      <c r="K93" s="1"/>
      <c r="L93" s="1"/>
      <c r="M93" s="1"/>
      <c r="N93" s="1"/>
      <c r="O93" s="1" t="s">
        <v>69</v>
      </c>
      <c r="P93" s="1" t="s">
        <v>116</v>
      </c>
      <c r="Q93" s="1"/>
      <c r="R93" s="1" t="s">
        <v>70</v>
      </c>
      <c r="S93" s="1">
        <v>8201303001</v>
      </c>
      <c r="T93" s="1" t="s">
        <v>352</v>
      </c>
      <c r="U93" s="1"/>
      <c r="V93" s="1">
        <v>7742833055</v>
      </c>
      <c r="W93" s="1" t="s">
        <v>214</v>
      </c>
      <c r="X93" s="1">
        <v>40000</v>
      </c>
      <c r="Y93" s="1" t="s">
        <v>71</v>
      </c>
      <c r="Z93" s="1" t="s">
        <v>71</v>
      </c>
      <c r="AA93" s="1" t="s">
        <v>118</v>
      </c>
      <c r="AB93" s="1">
        <v>13</v>
      </c>
      <c r="AC93" s="1" t="s">
        <v>119</v>
      </c>
      <c r="AD93" s="1">
        <v>1</v>
      </c>
    </row>
    <row r="94" spans="1:30" ht="29">
      <c r="A94" s="1">
        <v>8</v>
      </c>
      <c r="B94" s="1" t="s">
        <v>64</v>
      </c>
      <c r="C94" s="1">
        <v>223</v>
      </c>
      <c r="D94" s="2">
        <v>42136</v>
      </c>
      <c r="E94" s="1" t="s">
        <v>353</v>
      </c>
      <c r="F94" s="1"/>
      <c r="G94" s="1" t="s">
        <v>128</v>
      </c>
      <c r="H94" s="1" t="s">
        <v>224</v>
      </c>
      <c r="I94" s="1" t="s">
        <v>68</v>
      </c>
      <c r="J94" s="2">
        <v>39248</v>
      </c>
      <c r="K94" s="1"/>
      <c r="L94" s="1"/>
      <c r="M94" s="1"/>
      <c r="N94" s="1"/>
      <c r="O94" s="1" t="s">
        <v>26</v>
      </c>
      <c r="P94" s="1" t="s">
        <v>116</v>
      </c>
      <c r="Q94" s="1"/>
      <c r="R94" s="1" t="s">
        <v>70</v>
      </c>
      <c r="S94" s="1">
        <v>8201303001</v>
      </c>
      <c r="T94" s="1"/>
      <c r="U94" s="1"/>
      <c r="V94" s="1">
        <v>7742833055</v>
      </c>
      <c r="W94" s="1" t="s">
        <v>214</v>
      </c>
      <c r="X94" s="1">
        <v>50000</v>
      </c>
      <c r="Y94" s="1" t="s">
        <v>71</v>
      </c>
      <c r="Z94" s="1" t="s">
        <v>71</v>
      </c>
      <c r="AA94" s="1" t="s">
        <v>118</v>
      </c>
      <c r="AB94" s="1">
        <v>13</v>
      </c>
      <c r="AC94" s="1" t="s">
        <v>119</v>
      </c>
      <c r="AD94" s="1">
        <v>1</v>
      </c>
    </row>
    <row r="95" spans="1:30" ht="29">
      <c r="A95" s="1">
        <v>8</v>
      </c>
      <c r="B95" s="1" t="s">
        <v>64</v>
      </c>
      <c r="C95" s="1">
        <v>193</v>
      </c>
      <c r="D95" s="2">
        <v>42135</v>
      </c>
      <c r="E95" s="1" t="s">
        <v>354</v>
      </c>
      <c r="F95" s="1"/>
      <c r="G95" s="1" t="s">
        <v>183</v>
      </c>
      <c r="H95" s="1" t="s">
        <v>355</v>
      </c>
      <c r="I95" s="1" t="s">
        <v>94</v>
      </c>
      <c r="J95" s="2">
        <v>38910</v>
      </c>
      <c r="K95" s="1"/>
      <c r="L95" s="1"/>
      <c r="M95" s="1"/>
      <c r="N95" s="1"/>
      <c r="O95" s="1" t="s">
        <v>26</v>
      </c>
      <c r="P95" s="1" t="s">
        <v>116</v>
      </c>
      <c r="Q95" s="1"/>
      <c r="R95" s="1" t="s">
        <v>70</v>
      </c>
      <c r="S95" s="1">
        <v>8201303001</v>
      </c>
      <c r="T95" s="1" t="s">
        <v>356</v>
      </c>
      <c r="U95" s="1" t="s">
        <v>357</v>
      </c>
      <c r="V95" s="1">
        <v>7742833055</v>
      </c>
      <c r="W95" s="1" t="s">
        <v>214</v>
      </c>
      <c r="X95" s="1">
        <v>80000</v>
      </c>
      <c r="Y95" s="1" t="s">
        <v>71</v>
      </c>
      <c r="Z95" s="1" t="s">
        <v>71</v>
      </c>
      <c r="AA95" s="1" t="s">
        <v>118</v>
      </c>
      <c r="AB95" s="1">
        <v>14</v>
      </c>
      <c r="AC95" s="1" t="s">
        <v>119</v>
      </c>
      <c r="AD95" s="1">
        <v>1</v>
      </c>
    </row>
    <row r="96" spans="1:30" ht="29">
      <c r="A96" s="1">
        <v>8</v>
      </c>
      <c r="B96" s="1" t="s">
        <v>64</v>
      </c>
      <c r="C96" s="1">
        <v>194</v>
      </c>
      <c r="D96" s="2">
        <v>42135</v>
      </c>
      <c r="E96" s="1" t="s">
        <v>358</v>
      </c>
      <c r="F96" s="1"/>
      <c r="G96" s="1" t="s">
        <v>304</v>
      </c>
      <c r="H96" s="1" t="s">
        <v>359</v>
      </c>
      <c r="I96" s="1" t="s">
        <v>68</v>
      </c>
      <c r="J96" s="2">
        <v>39148</v>
      </c>
      <c r="K96" s="1"/>
      <c r="L96" s="1"/>
      <c r="M96" s="1"/>
      <c r="N96" s="1"/>
      <c r="O96" s="1" t="s">
        <v>28</v>
      </c>
      <c r="P96" s="1" t="s">
        <v>116</v>
      </c>
      <c r="Q96" s="1"/>
      <c r="R96" s="1" t="s">
        <v>70</v>
      </c>
      <c r="S96" s="1">
        <v>8201303001</v>
      </c>
      <c r="T96" s="1" t="s">
        <v>360</v>
      </c>
      <c r="U96" s="1" t="s">
        <v>361</v>
      </c>
      <c r="V96" s="1">
        <v>7742833055</v>
      </c>
      <c r="W96" s="1" t="s">
        <v>170</v>
      </c>
      <c r="X96" s="1">
        <v>100000</v>
      </c>
      <c r="Y96" s="1" t="s">
        <v>71</v>
      </c>
      <c r="Z96" s="1" t="s">
        <v>71</v>
      </c>
      <c r="AA96" s="1" t="s">
        <v>118</v>
      </c>
      <c r="AB96" s="1">
        <v>13</v>
      </c>
      <c r="AC96" s="1" t="s">
        <v>119</v>
      </c>
      <c r="AD96" s="1">
        <v>1</v>
      </c>
    </row>
    <row r="97" spans="1:30" ht="29">
      <c r="A97" s="1">
        <v>8</v>
      </c>
      <c r="B97" s="1" t="s">
        <v>64</v>
      </c>
      <c r="C97" s="1">
        <v>350</v>
      </c>
      <c r="D97" s="2">
        <v>42926</v>
      </c>
      <c r="E97" s="1" t="s">
        <v>358</v>
      </c>
      <c r="F97" s="1"/>
      <c r="G97" s="1" t="s">
        <v>362</v>
      </c>
      <c r="H97" s="1" t="s">
        <v>363</v>
      </c>
      <c r="I97" s="1" t="s">
        <v>68</v>
      </c>
      <c r="J97" s="2">
        <v>38640</v>
      </c>
      <c r="K97" s="1"/>
      <c r="L97" s="1"/>
      <c r="M97" s="1"/>
      <c r="N97" s="1"/>
      <c r="O97" s="1" t="s">
        <v>28</v>
      </c>
      <c r="P97" s="1" t="s">
        <v>116</v>
      </c>
      <c r="Q97" s="1"/>
      <c r="R97" s="1" t="s">
        <v>70</v>
      </c>
      <c r="S97" s="1">
        <v>8201303001</v>
      </c>
      <c r="T97" s="1" t="s">
        <v>364</v>
      </c>
      <c r="U97" s="1" t="s">
        <v>365</v>
      </c>
      <c r="V97" s="1">
        <v>7582582288</v>
      </c>
      <c r="W97" s="1" t="s">
        <v>170</v>
      </c>
      <c r="X97" s="1">
        <v>100000</v>
      </c>
      <c r="Y97" s="1" t="s">
        <v>71</v>
      </c>
      <c r="Z97" s="1" t="s">
        <v>71</v>
      </c>
      <c r="AA97" s="1" t="s">
        <v>118</v>
      </c>
      <c r="AB97" s="1">
        <v>15</v>
      </c>
      <c r="AC97" s="1" t="s">
        <v>119</v>
      </c>
      <c r="AD97" s="1">
        <v>0</v>
      </c>
    </row>
    <row r="98" spans="1:30" ht="29">
      <c r="A98" s="1">
        <v>8</v>
      </c>
      <c r="B98" s="1" t="s">
        <v>64</v>
      </c>
      <c r="C98" s="1">
        <v>195</v>
      </c>
      <c r="D98" s="2">
        <v>42135</v>
      </c>
      <c r="E98" s="1" t="s">
        <v>366</v>
      </c>
      <c r="F98" s="1"/>
      <c r="G98" s="1" t="s">
        <v>255</v>
      </c>
      <c r="H98" s="1" t="s">
        <v>367</v>
      </c>
      <c r="I98" s="1" t="s">
        <v>68</v>
      </c>
      <c r="J98" s="2">
        <v>39255</v>
      </c>
      <c r="K98" s="1"/>
      <c r="L98" s="1"/>
      <c r="M98" s="1"/>
      <c r="N98" s="1"/>
      <c r="O98" s="1" t="s">
        <v>27</v>
      </c>
      <c r="P98" s="1" t="s">
        <v>116</v>
      </c>
      <c r="Q98" s="1"/>
      <c r="R98" s="1" t="s">
        <v>70</v>
      </c>
      <c r="S98" s="1">
        <v>8201303001</v>
      </c>
      <c r="T98" s="1" t="s">
        <v>368</v>
      </c>
      <c r="U98" s="1" t="s">
        <v>258</v>
      </c>
      <c r="V98" s="1">
        <v>7742833055</v>
      </c>
      <c r="W98" s="1" t="s">
        <v>214</v>
      </c>
      <c r="X98" s="1">
        <v>100000</v>
      </c>
      <c r="Y98" s="1" t="s">
        <v>71</v>
      </c>
      <c r="Z98" s="1" t="s">
        <v>71</v>
      </c>
      <c r="AA98" s="1" t="s">
        <v>118</v>
      </c>
      <c r="AB98" s="1">
        <v>13</v>
      </c>
      <c r="AC98" s="1" t="s">
        <v>119</v>
      </c>
      <c r="AD98" s="1">
        <v>1</v>
      </c>
    </row>
    <row r="99" spans="1:30" ht="29">
      <c r="A99" s="1">
        <v>8</v>
      </c>
      <c r="B99" s="1" t="s">
        <v>64</v>
      </c>
      <c r="C99" s="1">
        <v>449</v>
      </c>
      <c r="D99" s="1"/>
      <c r="E99" s="1" t="s">
        <v>369</v>
      </c>
      <c r="F99" s="1"/>
      <c r="G99" s="1" t="s">
        <v>134</v>
      </c>
      <c r="H99" s="1" t="s">
        <v>370</v>
      </c>
      <c r="I99" s="1" t="s">
        <v>68</v>
      </c>
      <c r="J99" s="2">
        <v>39687</v>
      </c>
      <c r="K99" s="1"/>
      <c r="L99" s="1"/>
      <c r="M99" s="1"/>
      <c r="N99" s="1"/>
      <c r="O99" s="1" t="s">
        <v>28</v>
      </c>
      <c r="P99" s="1"/>
      <c r="Q99" s="1"/>
      <c r="R99" s="1" t="s">
        <v>70</v>
      </c>
      <c r="S99" s="1">
        <v>8201303001</v>
      </c>
      <c r="T99" s="1"/>
      <c r="U99" s="1"/>
      <c r="V99" s="1">
        <v>0</v>
      </c>
      <c r="W99" s="1"/>
      <c r="X99" s="1"/>
      <c r="Y99" s="1" t="s">
        <v>71</v>
      </c>
      <c r="Z99" s="1" t="s">
        <v>72</v>
      </c>
      <c r="AA99" s="1"/>
      <c r="AB99" s="1">
        <v>12</v>
      </c>
      <c r="AC99" s="1"/>
      <c r="AD99" s="1">
        <v>0</v>
      </c>
    </row>
    <row r="100" spans="1:30" ht="29">
      <c r="A100" s="1">
        <v>8</v>
      </c>
      <c r="B100" s="1" t="s">
        <v>64</v>
      </c>
      <c r="C100" s="1">
        <v>244</v>
      </c>
      <c r="D100" s="2">
        <v>42186</v>
      </c>
      <c r="E100" s="1" t="s">
        <v>371</v>
      </c>
      <c r="F100" s="1"/>
      <c r="G100" s="1" t="s">
        <v>372</v>
      </c>
      <c r="H100" s="1" t="s">
        <v>131</v>
      </c>
      <c r="I100" s="1" t="s">
        <v>68</v>
      </c>
      <c r="J100" s="2">
        <v>38795</v>
      </c>
      <c r="K100" s="1"/>
      <c r="L100" s="1"/>
      <c r="M100" s="1"/>
      <c r="N100" s="1"/>
      <c r="O100" s="1" t="s">
        <v>27</v>
      </c>
      <c r="P100" s="1" t="s">
        <v>116</v>
      </c>
      <c r="Q100" s="1"/>
      <c r="R100" s="1" t="s">
        <v>70</v>
      </c>
      <c r="S100" s="1">
        <v>8201303001</v>
      </c>
      <c r="T100" s="1" t="s">
        <v>373</v>
      </c>
      <c r="U100" s="1"/>
      <c r="V100" s="1">
        <v>7742833055</v>
      </c>
      <c r="W100" s="1" t="s">
        <v>214</v>
      </c>
      <c r="X100" s="1">
        <v>40000</v>
      </c>
      <c r="Y100" s="1" t="s">
        <v>71</v>
      </c>
      <c r="Z100" s="1" t="s">
        <v>71</v>
      </c>
      <c r="AA100" s="1" t="s">
        <v>118</v>
      </c>
      <c r="AB100" s="1">
        <v>14</v>
      </c>
      <c r="AC100" s="1" t="s">
        <v>119</v>
      </c>
      <c r="AD100" s="1">
        <v>1</v>
      </c>
    </row>
    <row r="101" spans="1:30" ht="29">
      <c r="A101" s="1">
        <v>8</v>
      </c>
      <c r="B101" s="1" t="s">
        <v>64</v>
      </c>
      <c r="C101" s="1">
        <v>402</v>
      </c>
      <c r="D101" s="2">
        <v>43293</v>
      </c>
      <c r="E101" s="1" t="s">
        <v>374</v>
      </c>
      <c r="F101" s="1"/>
      <c r="G101" s="1" t="s">
        <v>139</v>
      </c>
      <c r="H101" s="1" t="s">
        <v>140</v>
      </c>
      <c r="I101" s="1" t="s">
        <v>94</v>
      </c>
      <c r="J101" s="2">
        <v>39092</v>
      </c>
      <c r="K101" s="1"/>
      <c r="L101" s="1"/>
      <c r="M101" s="1"/>
      <c r="N101" s="1"/>
      <c r="O101" s="1" t="s">
        <v>28</v>
      </c>
      <c r="P101" s="1" t="s">
        <v>116</v>
      </c>
      <c r="Q101" s="1"/>
      <c r="R101" s="1" t="s">
        <v>70</v>
      </c>
      <c r="S101" s="1">
        <v>8201303001</v>
      </c>
      <c r="T101" s="1" t="s">
        <v>375</v>
      </c>
      <c r="U101" s="1"/>
      <c r="V101" s="1">
        <v>9988888888</v>
      </c>
      <c r="W101" s="1" t="s">
        <v>214</v>
      </c>
      <c r="X101" s="1">
        <v>85000</v>
      </c>
      <c r="Y101" s="1" t="s">
        <v>71</v>
      </c>
      <c r="Z101" s="1" t="s">
        <v>71</v>
      </c>
      <c r="AA101" s="1" t="s">
        <v>118</v>
      </c>
      <c r="AB101" s="1">
        <v>13</v>
      </c>
      <c r="AC101" s="1" t="s">
        <v>119</v>
      </c>
      <c r="AD101" s="1">
        <v>0</v>
      </c>
    </row>
    <row r="102" spans="1:30" ht="29">
      <c r="A102" s="1">
        <v>8</v>
      </c>
      <c r="B102" s="1" t="s">
        <v>64</v>
      </c>
      <c r="C102" s="1">
        <v>403</v>
      </c>
      <c r="D102" s="2">
        <v>43293</v>
      </c>
      <c r="E102" s="1" t="s">
        <v>256</v>
      </c>
      <c r="F102" s="1"/>
      <c r="G102" s="1" t="s">
        <v>376</v>
      </c>
      <c r="H102" s="1" t="s">
        <v>377</v>
      </c>
      <c r="I102" s="1" t="s">
        <v>68</v>
      </c>
      <c r="J102" s="2">
        <v>38445</v>
      </c>
      <c r="K102" s="1"/>
      <c r="L102" s="1"/>
      <c r="M102" s="1"/>
      <c r="N102" s="1"/>
      <c r="O102" s="1" t="s">
        <v>28</v>
      </c>
      <c r="P102" s="1" t="s">
        <v>116</v>
      </c>
      <c r="Q102" s="1"/>
      <c r="R102" s="1" t="s">
        <v>70</v>
      </c>
      <c r="S102" s="1">
        <v>8201303001</v>
      </c>
      <c r="T102" s="1"/>
      <c r="U102" s="1"/>
      <c r="V102" s="1">
        <v>9988888888</v>
      </c>
      <c r="W102" s="1" t="s">
        <v>214</v>
      </c>
      <c r="X102" s="1">
        <v>65000</v>
      </c>
      <c r="Y102" s="1" t="s">
        <v>71</v>
      </c>
      <c r="Z102" s="1" t="s">
        <v>71</v>
      </c>
      <c r="AA102" s="1" t="s">
        <v>118</v>
      </c>
      <c r="AB102" s="1">
        <v>15</v>
      </c>
      <c r="AC102" s="1" t="s">
        <v>119</v>
      </c>
      <c r="AD102" s="1">
        <v>1</v>
      </c>
    </row>
    <row r="103" spans="1:30" ht="29">
      <c r="A103" s="1">
        <v>8</v>
      </c>
      <c r="B103" s="1" t="s">
        <v>64</v>
      </c>
      <c r="C103" s="1">
        <v>410</v>
      </c>
      <c r="D103" s="2">
        <v>43311</v>
      </c>
      <c r="E103" s="1" t="s">
        <v>378</v>
      </c>
      <c r="F103" s="1"/>
      <c r="G103" s="1" t="s">
        <v>379</v>
      </c>
      <c r="H103" s="1" t="s">
        <v>380</v>
      </c>
      <c r="I103" s="1" t="s">
        <v>94</v>
      </c>
      <c r="J103" s="2">
        <v>39582</v>
      </c>
      <c r="K103" s="1"/>
      <c r="L103" s="1"/>
      <c r="M103" s="1"/>
      <c r="N103" s="1"/>
      <c r="O103" s="1" t="s">
        <v>69</v>
      </c>
      <c r="P103" s="1" t="s">
        <v>116</v>
      </c>
      <c r="Q103" s="1"/>
      <c r="R103" s="1" t="s">
        <v>70</v>
      </c>
      <c r="S103" s="1">
        <v>8201303001</v>
      </c>
      <c r="T103" s="1" t="s">
        <v>381</v>
      </c>
      <c r="U103" s="1"/>
      <c r="V103" s="1">
        <v>9988888888</v>
      </c>
      <c r="W103" s="1" t="s">
        <v>214</v>
      </c>
      <c r="X103" s="1">
        <v>120000</v>
      </c>
      <c r="Y103" s="1" t="s">
        <v>71</v>
      </c>
      <c r="Z103" s="1" t="s">
        <v>71</v>
      </c>
      <c r="AA103" s="1" t="s">
        <v>118</v>
      </c>
      <c r="AB103" s="1">
        <v>12</v>
      </c>
      <c r="AC103" s="1" t="s">
        <v>119</v>
      </c>
      <c r="AD103" s="1">
        <v>0</v>
      </c>
    </row>
    <row r="104" spans="1:30" ht="29">
      <c r="A104" s="1">
        <v>9</v>
      </c>
      <c r="B104" s="1" t="s">
        <v>64</v>
      </c>
      <c r="C104" s="1">
        <v>172</v>
      </c>
      <c r="D104" s="2">
        <v>42135</v>
      </c>
      <c r="E104" s="1" t="s">
        <v>382</v>
      </c>
      <c r="F104" s="1"/>
      <c r="G104" s="1" t="s">
        <v>383</v>
      </c>
      <c r="H104" s="1" t="s">
        <v>75</v>
      </c>
      <c r="I104" s="1" t="s">
        <v>68</v>
      </c>
      <c r="J104" s="2">
        <v>39392</v>
      </c>
      <c r="K104" s="1"/>
      <c r="L104" s="1"/>
      <c r="M104" s="1"/>
      <c r="N104" s="1"/>
      <c r="O104" s="1" t="s">
        <v>27</v>
      </c>
      <c r="P104" s="1" t="s">
        <v>116</v>
      </c>
      <c r="Q104" s="1"/>
      <c r="R104" s="1" t="s">
        <v>70</v>
      </c>
      <c r="S104" s="1">
        <v>8201303001</v>
      </c>
      <c r="T104" s="1" t="s">
        <v>384</v>
      </c>
      <c r="U104" s="1" t="s">
        <v>385</v>
      </c>
      <c r="V104" s="1">
        <v>7742833055</v>
      </c>
      <c r="W104" s="1" t="s">
        <v>166</v>
      </c>
      <c r="X104" s="1">
        <v>50000</v>
      </c>
      <c r="Y104" s="1" t="s">
        <v>71</v>
      </c>
      <c r="Z104" s="1" t="s">
        <v>71</v>
      </c>
      <c r="AA104" s="1" t="s">
        <v>118</v>
      </c>
      <c r="AB104" s="1">
        <v>13</v>
      </c>
      <c r="AC104" s="1" t="s">
        <v>119</v>
      </c>
      <c r="AD104" s="1">
        <v>1</v>
      </c>
    </row>
    <row r="105" spans="1:30" ht="29">
      <c r="A105" s="1">
        <v>9</v>
      </c>
      <c r="B105" s="1" t="s">
        <v>64</v>
      </c>
      <c r="C105" s="1">
        <v>173</v>
      </c>
      <c r="D105" s="2">
        <v>42135</v>
      </c>
      <c r="E105" s="1" t="s">
        <v>386</v>
      </c>
      <c r="F105" s="1"/>
      <c r="G105" s="1" t="s">
        <v>387</v>
      </c>
      <c r="H105" s="1" t="s">
        <v>388</v>
      </c>
      <c r="I105" s="1" t="s">
        <v>94</v>
      </c>
      <c r="J105" s="2">
        <v>39345</v>
      </c>
      <c r="K105" s="1"/>
      <c r="L105" s="1"/>
      <c r="M105" s="1"/>
      <c r="N105" s="1"/>
      <c r="O105" s="1" t="s">
        <v>26</v>
      </c>
      <c r="P105" s="1" t="s">
        <v>116</v>
      </c>
      <c r="Q105" s="1"/>
      <c r="R105" s="1" t="s">
        <v>70</v>
      </c>
      <c r="S105" s="1">
        <v>8201303001</v>
      </c>
      <c r="T105" s="1" t="s">
        <v>389</v>
      </c>
      <c r="U105" s="1" t="s">
        <v>390</v>
      </c>
      <c r="V105" s="1">
        <v>7742833055</v>
      </c>
      <c r="W105" s="1" t="s">
        <v>170</v>
      </c>
      <c r="X105" s="1">
        <v>72000</v>
      </c>
      <c r="Y105" s="1" t="s">
        <v>71</v>
      </c>
      <c r="Z105" s="1" t="s">
        <v>71</v>
      </c>
      <c r="AA105" s="1" t="s">
        <v>118</v>
      </c>
      <c r="AB105" s="1">
        <v>13</v>
      </c>
      <c r="AC105" s="1" t="s">
        <v>119</v>
      </c>
      <c r="AD105" s="1">
        <v>1</v>
      </c>
    </row>
    <row r="106" spans="1:30" ht="29">
      <c r="A106" s="1">
        <v>9</v>
      </c>
      <c r="B106" s="1" t="s">
        <v>64</v>
      </c>
      <c r="C106" s="1">
        <v>272</v>
      </c>
      <c r="D106" s="2">
        <v>42196</v>
      </c>
      <c r="E106" s="1" t="s">
        <v>123</v>
      </c>
      <c r="F106" s="1"/>
      <c r="G106" s="1" t="s">
        <v>391</v>
      </c>
      <c r="H106" s="1" t="s">
        <v>392</v>
      </c>
      <c r="I106" s="1" t="s">
        <v>68</v>
      </c>
      <c r="J106" s="2">
        <v>39233</v>
      </c>
      <c r="K106" s="1"/>
      <c r="L106" s="1"/>
      <c r="M106" s="1"/>
      <c r="N106" s="1"/>
      <c r="O106" s="1" t="s">
        <v>28</v>
      </c>
      <c r="P106" s="1" t="s">
        <v>116</v>
      </c>
      <c r="Q106" s="1"/>
      <c r="R106" s="1" t="s">
        <v>70</v>
      </c>
      <c r="S106" s="1">
        <v>8201303001</v>
      </c>
      <c r="T106" s="1" t="s">
        <v>393</v>
      </c>
      <c r="U106" s="1" t="s">
        <v>394</v>
      </c>
      <c r="V106" s="1">
        <v>7742833055</v>
      </c>
      <c r="W106" s="1" t="s">
        <v>170</v>
      </c>
      <c r="X106" s="1">
        <v>45000</v>
      </c>
      <c r="Y106" s="1" t="s">
        <v>71</v>
      </c>
      <c r="Z106" s="1" t="s">
        <v>71</v>
      </c>
      <c r="AA106" s="1" t="s">
        <v>118</v>
      </c>
      <c r="AB106" s="1">
        <v>13</v>
      </c>
      <c r="AC106" s="1" t="s">
        <v>119</v>
      </c>
      <c r="AD106" s="1">
        <v>1</v>
      </c>
    </row>
    <row r="107" spans="1:30" ht="29">
      <c r="A107" s="1">
        <v>9</v>
      </c>
      <c r="B107" s="1" t="s">
        <v>64</v>
      </c>
      <c r="C107" s="1">
        <v>175</v>
      </c>
      <c r="D107" s="2">
        <v>42135</v>
      </c>
      <c r="E107" s="1" t="s">
        <v>395</v>
      </c>
      <c r="F107" s="1"/>
      <c r="G107" s="1" t="s">
        <v>396</v>
      </c>
      <c r="H107" s="1" t="s">
        <v>397</v>
      </c>
      <c r="I107" s="1" t="s">
        <v>94</v>
      </c>
      <c r="J107" s="2">
        <v>38775</v>
      </c>
      <c r="K107" s="1"/>
      <c r="L107" s="1"/>
      <c r="M107" s="1"/>
      <c r="N107" s="1"/>
      <c r="O107" s="1" t="s">
        <v>26</v>
      </c>
      <c r="P107" s="1" t="s">
        <v>116</v>
      </c>
      <c r="Q107" s="1"/>
      <c r="R107" s="1" t="s">
        <v>70</v>
      </c>
      <c r="S107" s="1">
        <v>8201303001</v>
      </c>
      <c r="T107" s="1" t="s">
        <v>398</v>
      </c>
      <c r="U107" s="1" t="s">
        <v>399</v>
      </c>
      <c r="V107" s="1">
        <v>7742833055</v>
      </c>
      <c r="W107" s="1" t="s">
        <v>170</v>
      </c>
      <c r="X107" s="1">
        <v>60000</v>
      </c>
      <c r="Y107" s="1" t="s">
        <v>71</v>
      </c>
      <c r="Z107" s="1" t="s">
        <v>71</v>
      </c>
      <c r="AA107" s="1" t="s">
        <v>118</v>
      </c>
      <c r="AB107" s="1">
        <v>14</v>
      </c>
      <c r="AC107" s="1" t="s">
        <v>119</v>
      </c>
      <c r="AD107" s="1">
        <v>1</v>
      </c>
    </row>
    <row r="108" spans="1:30" ht="29">
      <c r="A108" s="1">
        <v>9</v>
      </c>
      <c r="B108" s="1" t="s">
        <v>64</v>
      </c>
      <c r="C108" s="1">
        <v>331</v>
      </c>
      <c r="D108" s="2">
        <v>42915</v>
      </c>
      <c r="E108" s="1" t="s">
        <v>400</v>
      </c>
      <c r="F108" s="1"/>
      <c r="G108" s="1" t="s">
        <v>401</v>
      </c>
      <c r="H108" s="1" t="s">
        <v>234</v>
      </c>
      <c r="I108" s="1" t="s">
        <v>94</v>
      </c>
      <c r="J108" s="2">
        <v>39249</v>
      </c>
      <c r="K108" s="1"/>
      <c r="L108" s="1"/>
      <c r="M108" s="1"/>
      <c r="N108" s="1"/>
      <c r="O108" s="1" t="s">
        <v>27</v>
      </c>
      <c r="P108" s="1" t="s">
        <v>116</v>
      </c>
      <c r="Q108" s="1"/>
      <c r="R108" s="1" t="s">
        <v>70</v>
      </c>
      <c r="S108" s="1">
        <v>8201303001</v>
      </c>
      <c r="T108" s="1" t="s">
        <v>402</v>
      </c>
      <c r="U108" s="1" t="s">
        <v>403</v>
      </c>
      <c r="V108" s="1">
        <v>7555551581</v>
      </c>
      <c r="W108" s="1" t="s">
        <v>170</v>
      </c>
      <c r="X108" s="1">
        <v>120000</v>
      </c>
      <c r="Y108" s="1" t="s">
        <v>71</v>
      </c>
      <c r="Z108" s="1" t="s">
        <v>71</v>
      </c>
      <c r="AA108" s="1" t="s">
        <v>118</v>
      </c>
      <c r="AB108" s="1">
        <v>13</v>
      </c>
      <c r="AC108" s="1" t="s">
        <v>119</v>
      </c>
      <c r="AD108" s="1">
        <v>0</v>
      </c>
    </row>
    <row r="109" spans="1:30" ht="29">
      <c r="A109" s="1">
        <v>9</v>
      </c>
      <c r="B109" s="1" t="s">
        <v>64</v>
      </c>
      <c r="C109" s="1">
        <v>176</v>
      </c>
      <c r="D109" s="2">
        <v>42135</v>
      </c>
      <c r="E109" s="1" t="s">
        <v>404</v>
      </c>
      <c r="F109" s="1"/>
      <c r="G109" s="1" t="s">
        <v>405</v>
      </c>
      <c r="H109" s="1" t="s">
        <v>127</v>
      </c>
      <c r="I109" s="1" t="s">
        <v>68</v>
      </c>
      <c r="J109" s="2">
        <v>39606</v>
      </c>
      <c r="K109" s="1"/>
      <c r="L109" s="1"/>
      <c r="M109" s="1"/>
      <c r="N109" s="1"/>
      <c r="O109" s="1" t="s">
        <v>26</v>
      </c>
      <c r="P109" s="1" t="s">
        <v>116</v>
      </c>
      <c r="Q109" s="1"/>
      <c r="R109" s="1" t="s">
        <v>70</v>
      </c>
      <c r="S109" s="1">
        <v>8201303001</v>
      </c>
      <c r="T109" s="1" t="s">
        <v>406</v>
      </c>
      <c r="U109" s="1" t="s">
        <v>407</v>
      </c>
      <c r="V109" s="1">
        <v>7742833055</v>
      </c>
      <c r="W109" s="1" t="s">
        <v>170</v>
      </c>
      <c r="X109" s="1">
        <v>36000</v>
      </c>
      <c r="Y109" s="1" t="s">
        <v>71</v>
      </c>
      <c r="Z109" s="1" t="s">
        <v>71</v>
      </c>
      <c r="AA109" s="1" t="s">
        <v>118</v>
      </c>
      <c r="AB109" s="1">
        <v>12</v>
      </c>
      <c r="AC109" s="1" t="s">
        <v>119</v>
      </c>
      <c r="AD109" s="1">
        <v>1</v>
      </c>
    </row>
    <row r="110" spans="1:30" ht="29">
      <c r="A110" s="1">
        <v>9</v>
      </c>
      <c r="B110" s="1" t="s">
        <v>64</v>
      </c>
      <c r="C110" s="1">
        <v>177</v>
      </c>
      <c r="D110" s="2">
        <v>42135</v>
      </c>
      <c r="E110" s="1" t="s">
        <v>408</v>
      </c>
      <c r="F110" s="1"/>
      <c r="G110" s="1" t="s">
        <v>198</v>
      </c>
      <c r="H110" s="1" t="s">
        <v>409</v>
      </c>
      <c r="I110" s="1" t="s">
        <v>68</v>
      </c>
      <c r="J110" s="2">
        <v>38869</v>
      </c>
      <c r="K110" s="1"/>
      <c r="L110" s="1"/>
      <c r="M110" s="1"/>
      <c r="N110" s="1"/>
      <c r="O110" s="1" t="s">
        <v>26</v>
      </c>
      <c r="P110" s="1" t="s">
        <v>116</v>
      </c>
      <c r="Q110" s="1"/>
      <c r="R110" s="1" t="s">
        <v>70</v>
      </c>
      <c r="S110" s="1">
        <v>8201303001</v>
      </c>
      <c r="T110" s="1" t="s">
        <v>410</v>
      </c>
      <c r="U110" s="1" t="s">
        <v>411</v>
      </c>
      <c r="V110" s="1">
        <v>7742833055</v>
      </c>
      <c r="W110" s="1" t="s">
        <v>170</v>
      </c>
      <c r="X110" s="1">
        <v>60000</v>
      </c>
      <c r="Y110" s="1" t="s">
        <v>71</v>
      </c>
      <c r="Z110" s="1" t="s">
        <v>71</v>
      </c>
      <c r="AA110" s="1" t="s">
        <v>118</v>
      </c>
      <c r="AB110" s="1">
        <v>14</v>
      </c>
      <c r="AC110" s="1" t="s">
        <v>119</v>
      </c>
      <c r="AD110" s="1">
        <v>1</v>
      </c>
    </row>
    <row r="111" spans="1:30" ht="29">
      <c r="A111" s="1">
        <v>9</v>
      </c>
      <c r="B111" s="1" t="s">
        <v>64</v>
      </c>
      <c r="C111" s="1">
        <v>261</v>
      </c>
      <c r="D111" s="2">
        <v>42191</v>
      </c>
      <c r="E111" s="1" t="s">
        <v>412</v>
      </c>
      <c r="F111" s="1"/>
      <c r="G111" s="1" t="s">
        <v>227</v>
      </c>
      <c r="H111" s="1" t="s">
        <v>228</v>
      </c>
      <c r="I111" s="1" t="s">
        <v>94</v>
      </c>
      <c r="J111" s="2">
        <v>38553</v>
      </c>
      <c r="K111" s="1"/>
      <c r="L111" s="1"/>
      <c r="M111" s="1"/>
      <c r="N111" s="1"/>
      <c r="O111" s="1" t="s">
        <v>26</v>
      </c>
      <c r="P111" s="1" t="s">
        <v>116</v>
      </c>
      <c r="Q111" s="1"/>
      <c r="R111" s="1" t="s">
        <v>70</v>
      </c>
      <c r="S111" s="1">
        <v>8201303001</v>
      </c>
      <c r="T111" s="1"/>
      <c r="U111" s="1"/>
      <c r="V111" s="1">
        <v>7742833055</v>
      </c>
      <c r="W111" s="1" t="s">
        <v>170</v>
      </c>
      <c r="X111" s="1">
        <v>36000</v>
      </c>
      <c r="Y111" s="1" t="s">
        <v>71</v>
      </c>
      <c r="Z111" s="1" t="s">
        <v>71</v>
      </c>
      <c r="AA111" s="1" t="s">
        <v>118</v>
      </c>
      <c r="AB111" s="1">
        <v>15</v>
      </c>
      <c r="AC111" s="1" t="s">
        <v>119</v>
      </c>
      <c r="AD111" s="1">
        <v>1</v>
      </c>
    </row>
    <row r="112" spans="1:30" ht="29">
      <c r="A112" s="1">
        <v>9</v>
      </c>
      <c r="B112" s="1" t="s">
        <v>64</v>
      </c>
      <c r="C112" s="1">
        <v>330</v>
      </c>
      <c r="D112" s="2">
        <v>42914</v>
      </c>
      <c r="E112" s="1" t="s">
        <v>413</v>
      </c>
      <c r="F112" s="1"/>
      <c r="G112" s="1" t="s">
        <v>313</v>
      </c>
      <c r="H112" s="1" t="s">
        <v>314</v>
      </c>
      <c r="I112" s="1" t="s">
        <v>94</v>
      </c>
      <c r="J112" s="2">
        <v>38818</v>
      </c>
      <c r="K112" s="1"/>
      <c r="L112" s="1"/>
      <c r="M112" s="1"/>
      <c r="N112" s="1"/>
      <c r="O112" s="1" t="s">
        <v>27</v>
      </c>
      <c r="P112" s="1" t="s">
        <v>116</v>
      </c>
      <c r="Q112" s="1"/>
      <c r="R112" s="1" t="s">
        <v>70</v>
      </c>
      <c r="S112" s="1">
        <v>8201303001</v>
      </c>
      <c r="T112" s="1" t="s">
        <v>414</v>
      </c>
      <c r="U112" s="1"/>
      <c r="V112" s="1">
        <v>7588154512</v>
      </c>
      <c r="W112" s="1" t="s">
        <v>170</v>
      </c>
      <c r="X112" s="1">
        <v>120000</v>
      </c>
      <c r="Y112" s="1" t="s">
        <v>71</v>
      </c>
      <c r="Z112" s="1" t="s">
        <v>71</v>
      </c>
      <c r="AA112" s="1" t="s">
        <v>118</v>
      </c>
      <c r="AB112" s="1">
        <v>14</v>
      </c>
      <c r="AC112" s="1" t="s">
        <v>119</v>
      </c>
      <c r="AD112" s="1">
        <v>0</v>
      </c>
    </row>
    <row r="113" spans="1:30" ht="29">
      <c r="A113" s="1">
        <v>9</v>
      </c>
      <c r="B113" s="1" t="s">
        <v>64</v>
      </c>
      <c r="C113" s="1">
        <v>245</v>
      </c>
      <c r="D113" s="2">
        <v>42187</v>
      </c>
      <c r="E113" s="1" t="s">
        <v>401</v>
      </c>
      <c r="F113" s="1"/>
      <c r="G113" s="1" t="s">
        <v>128</v>
      </c>
      <c r="H113" s="1" t="s">
        <v>129</v>
      </c>
      <c r="I113" s="1" t="s">
        <v>94</v>
      </c>
      <c r="J113" s="2">
        <v>39322</v>
      </c>
      <c r="K113" s="1"/>
      <c r="L113" s="1"/>
      <c r="M113" s="1"/>
      <c r="N113" s="1"/>
      <c r="O113" s="1" t="s">
        <v>28</v>
      </c>
      <c r="P113" s="1" t="s">
        <v>116</v>
      </c>
      <c r="Q113" s="1"/>
      <c r="R113" s="1" t="s">
        <v>70</v>
      </c>
      <c r="S113" s="1">
        <v>8201303001</v>
      </c>
      <c r="T113" s="1" t="s">
        <v>415</v>
      </c>
      <c r="U113" s="1"/>
      <c r="V113" s="1">
        <v>7742833055</v>
      </c>
      <c r="W113" s="1" t="s">
        <v>170</v>
      </c>
      <c r="X113" s="1">
        <v>24000</v>
      </c>
      <c r="Y113" s="1" t="s">
        <v>71</v>
      </c>
      <c r="Z113" s="1" t="s">
        <v>71</v>
      </c>
      <c r="AA113" s="1" t="s">
        <v>118</v>
      </c>
      <c r="AB113" s="1">
        <v>13</v>
      </c>
      <c r="AC113" s="1" t="s">
        <v>119</v>
      </c>
      <c r="AD113" s="1">
        <v>1</v>
      </c>
    </row>
    <row r="114" spans="1:30" ht="29">
      <c r="A114" s="1">
        <v>9</v>
      </c>
      <c r="B114" s="1" t="s">
        <v>64</v>
      </c>
      <c r="C114" s="1">
        <v>380</v>
      </c>
      <c r="D114" s="2">
        <v>43285</v>
      </c>
      <c r="E114" s="1" t="s">
        <v>100</v>
      </c>
      <c r="F114" s="1"/>
      <c r="G114" s="1" t="s">
        <v>416</v>
      </c>
      <c r="H114" s="1" t="s">
        <v>417</v>
      </c>
      <c r="I114" s="1" t="s">
        <v>68</v>
      </c>
      <c r="J114" s="2">
        <v>38333</v>
      </c>
      <c r="K114" s="1"/>
      <c r="L114" s="1"/>
      <c r="M114" s="1"/>
      <c r="N114" s="1"/>
      <c r="O114" s="1" t="s">
        <v>28</v>
      </c>
      <c r="P114" s="1" t="s">
        <v>116</v>
      </c>
      <c r="Q114" s="1"/>
      <c r="R114" s="1" t="s">
        <v>70</v>
      </c>
      <c r="S114" s="1">
        <v>8201303001</v>
      </c>
      <c r="T114" s="1" t="s">
        <v>418</v>
      </c>
      <c r="U114" s="1" t="s">
        <v>279</v>
      </c>
      <c r="V114" s="1">
        <v>7567233151</v>
      </c>
      <c r="W114" s="1" t="s">
        <v>419</v>
      </c>
      <c r="X114" s="1">
        <v>60000</v>
      </c>
      <c r="Y114" s="1" t="s">
        <v>71</v>
      </c>
      <c r="Z114" s="1" t="s">
        <v>71</v>
      </c>
      <c r="AA114" s="1" t="s">
        <v>118</v>
      </c>
      <c r="AB114" s="1">
        <v>16</v>
      </c>
      <c r="AC114" s="1" t="s">
        <v>119</v>
      </c>
      <c r="AD114" s="1">
        <v>0</v>
      </c>
    </row>
    <row r="115" spans="1:30" ht="29">
      <c r="A115" s="1">
        <v>9</v>
      </c>
      <c r="B115" s="1" t="s">
        <v>64</v>
      </c>
      <c r="C115" s="1">
        <v>178</v>
      </c>
      <c r="D115" s="2">
        <v>42135</v>
      </c>
      <c r="E115" s="1" t="s">
        <v>420</v>
      </c>
      <c r="F115" s="1"/>
      <c r="G115" s="1" t="s">
        <v>421</v>
      </c>
      <c r="H115" s="1" t="s">
        <v>422</v>
      </c>
      <c r="I115" s="1" t="s">
        <v>94</v>
      </c>
      <c r="J115" s="2">
        <v>38837</v>
      </c>
      <c r="K115" s="1"/>
      <c r="L115" s="1"/>
      <c r="M115" s="1"/>
      <c r="N115" s="1"/>
      <c r="O115" s="1" t="s">
        <v>27</v>
      </c>
      <c r="P115" s="1" t="s">
        <v>116</v>
      </c>
      <c r="Q115" s="1"/>
      <c r="R115" s="1" t="s">
        <v>70</v>
      </c>
      <c r="S115" s="1">
        <v>8201303001</v>
      </c>
      <c r="T115" s="1" t="s">
        <v>423</v>
      </c>
      <c r="U115" s="1" t="s">
        <v>424</v>
      </c>
      <c r="V115" s="1">
        <v>7742833055</v>
      </c>
      <c r="W115" s="1" t="s">
        <v>170</v>
      </c>
      <c r="X115" s="1">
        <v>100000</v>
      </c>
      <c r="Y115" s="1" t="s">
        <v>71</v>
      </c>
      <c r="Z115" s="1" t="s">
        <v>71</v>
      </c>
      <c r="AA115" s="1" t="s">
        <v>118</v>
      </c>
      <c r="AB115" s="1">
        <v>14</v>
      </c>
      <c r="AC115" s="1" t="s">
        <v>119</v>
      </c>
      <c r="AD115" s="1">
        <v>1</v>
      </c>
    </row>
    <row r="116" spans="1:30" ht="29">
      <c r="A116" s="1">
        <v>9</v>
      </c>
      <c r="B116" s="1" t="s">
        <v>64</v>
      </c>
      <c r="C116" s="1">
        <v>179</v>
      </c>
      <c r="D116" s="2">
        <v>42135</v>
      </c>
      <c r="E116" s="1" t="s">
        <v>425</v>
      </c>
      <c r="F116" s="1"/>
      <c r="G116" s="1" t="s">
        <v>426</v>
      </c>
      <c r="H116" s="1" t="s">
        <v>427</v>
      </c>
      <c r="I116" s="1" t="s">
        <v>94</v>
      </c>
      <c r="J116" s="2">
        <v>39606</v>
      </c>
      <c r="K116" s="1"/>
      <c r="L116" s="1"/>
      <c r="M116" s="1"/>
      <c r="N116" s="1"/>
      <c r="O116" s="1" t="s">
        <v>28</v>
      </c>
      <c r="P116" s="1" t="s">
        <v>116</v>
      </c>
      <c r="Q116" s="1"/>
      <c r="R116" s="1" t="s">
        <v>70</v>
      </c>
      <c r="S116" s="1">
        <v>8201303001</v>
      </c>
      <c r="T116" s="1" t="s">
        <v>428</v>
      </c>
      <c r="U116" s="1"/>
      <c r="V116" s="1">
        <v>7742833055</v>
      </c>
      <c r="W116" s="1" t="s">
        <v>170</v>
      </c>
      <c r="X116" s="1">
        <v>40000</v>
      </c>
      <c r="Y116" s="1" t="s">
        <v>71</v>
      </c>
      <c r="Z116" s="1" t="s">
        <v>71</v>
      </c>
      <c r="AA116" s="1" t="s">
        <v>118</v>
      </c>
      <c r="AB116" s="1">
        <v>12</v>
      </c>
      <c r="AC116" s="1" t="s">
        <v>119</v>
      </c>
      <c r="AD116" s="1">
        <v>1</v>
      </c>
    </row>
    <row r="117" spans="1:30" ht="29">
      <c r="A117" s="1">
        <v>9</v>
      </c>
      <c r="B117" s="1" t="s">
        <v>64</v>
      </c>
      <c r="C117" s="1">
        <v>349</v>
      </c>
      <c r="D117" s="2">
        <v>42926</v>
      </c>
      <c r="E117" s="1" t="s">
        <v>429</v>
      </c>
      <c r="F117" s="1"/>
      <c r="G117" s="1" t="s">
        <v>281</v>
      </c>
      <c r="H117" s="1" t="s">
        <v>99</v>
      </c>
      <c r="I117" s="1" t="s">
        <v>94</v>
      </c>
      <c r="J117" s="2">
        <v>39213</v>
      </c>
      <c r="K117" s="1"/>
      <c r="L117" s="1"/>
      <c r="M117" s="1"/>
      <c r="N117" s="1"/>
      <c r="O117" s="1" t="s">
        <v>26</v>
      </c>
      <c r="P117" s="1" t="s">
        <v>116</v>
      </c>
      <c r="Q117" s="1"/>
      <c r="R117" s="1" t="s">
        <v>70</v>
      </c>
      <c r="S117" s="1">
        <v>8201303001</v>
      </c>
      <c r="T117" s="1" t="s">
        <v>430</v>
      </c>
      <c r="U117" s="1" t="s">
        <v>431</v>
      </c>
      <c r="V117" s="1">
        <v>7525660546</v>
      </c>
      <c r="W117" s="1" t="s">
        <v>170</v>
      </c>
      <c r="X117" s="1">
        <v>100000</v>
      </c>
      <c r="Y117" s="1" t="s">
        <v>71</v>
      </c>
      <c r="Z117" s="1" t="s">
        <v>71</v>
      </c>
      <c r="AA117" s="1" t="s">
        <v>118</v>
      </c>
      <c r="AB117" s="1">
        <v>13</v>
      </c>
      <c r="AC117" s="1" t="s">
        <v>119</v>
      </c>
      <c r="AD117" s="1">
        <v>0</v>
      </c>
    </row>
    <row r="118" spans="1:30" ht="29">
      <c r="A118" s="1">
        <v>9</v>
      </c>
      <c r="B118" s="1" t="s">
        <v>64</v>
      </c>
      <c r="C118" s="1">
        <v>375</v>
      </c>
      <c r="D118" s="2">
        <v>43285</v>
      </c>
      <c r="E118" s="1" t="s">
        <v>432</v>
      </c>
      <c r="F118" s="1"/>
      <c r="G118" s="1" t="s">
        <v>433</v>
      </c>
      <c r="H118" s="1" t="s">
        <v>99</v>
      </c>
      <c r="I118" s="1" t="s">
        <v>68</v>
      </c>
      <c r="J118" s="2">
        <v>38831</v>
      </c>
      <c r="K118" s="1"/>
      <c r="L118" s="1"/>
      <c r="M118" s="1"/>
      <c r="N118" s="1"/>
      <c r="O118" s="1" t="s">
        <v>27</v>
      </c>
      <c r="P118" s="1" t="s">
        <v>116</v>
      </c>
      <c r="Q118" s="1"/>
      <c r="R118" s="1" t="s">
        <v>70</v>
      </c>
      <c r="S118" s="1">
        <v>8201303001</v>
      </c>
      <c r="T118" s="1" t="s">
        <v>434</v>
      </c>
      <c r="U118" s="1"/>
      <c r="V118" s="1">
        <v>7742833055</v>
      </c>
      <c r="W118" s="1" t="s">
        <v>214</v>
      </c>
      <c r="X118" s="1">
        <v>80000</v>
      </c>
      <c r="Y118" s="1" t="s">
        <v>71</v>
      </c>
      <c r="Z118" s="1" t="s">
        <v>71</v>
      </c>
      <c r="AA118" s="1" t="s">
        <v>118</v>
      </c>
      <c r="AB118" s="1">
        <v>14</v>
      </c>
      <c r="AC118" s="1" t="s">
        <v>119</v>
      </c>
      <c r="AD118" s="1">
        <v>0</v>
      </c>
    </row>
    <row r="119" spans="1:30" ht="29">
      <c r="A119" s="1">
        <v>9</v>
      </c>
      <c r="B119" s="1" t="s">
        <v>64</v>
      </c>
      <c r="C119" s="1">
        <v>180</v>
      </c>
      <c r="D119" s="2">
        <v>42135</v>
      </c>
      <c r="E119" s="1" t="s">
        <v>435</v>
      </c>
      <c r="F119" s="1"/>
      <c r="G119" s="1" t="s">
        <v>436</v>
      </c>
      <c r="H119" s="1" t="s">
        <v>216</v>
      </c>
      <c r="I119" s="1" t="s">
        <v>68</v>
      </c>
      <c r="J119" s="2">
        <v>39151</v>
      </c>
      <c r="K119" s="1"/>
      <c r="L119" s="1"/>
      <c r="M119" s="1"/>
      <c r="N119" s="1"/>
      <c r="O119" s="1" t="s">
        <v>27</v>
      </c>
      <c r="P119" s="1" t="s">
        <v>116</v>
      </c>
      <c r="Q119" s="1"/>
      <c r="R119" s="1" t="s">
        <v>70</v>
      </c>
      <c r="S119" s="1">
        <v>8201303001</v>
      </c>
      <c r="T119" s="1" t="s">
        <v>437</v>
      </c>
      <c r="U119" s="1" t="s">
        <v>438</v>
      </c>
      <c r="V119" s="1">
        <v>7742833055</v>
      </c>
      <c r="W119" s="1" t="s">
        <v>170</v>
      </c>
      <c r="X119" s="1">
        <v>50000</v>
      </c>
      <c r="Y119" s="1" t="s">
        <v>71</v>
      </c>
      <c r="Z119" s="1" t="s">
        <v>71</v>
      </c>
      <c r="AA119" s="1" t="s">
        <v>118</v>
      </c>
      <c r="AB119" s="1">
        <v>13</v>
      </c>
      <c r="AC119" s="1" t="s">
        <v>119</v>
      </c>
      <c r="AD119" s="1">
        <v>1</v>
      </c>
    </row>
    <row r="120" spans="1:30" ht="29">
      <c r="A120" s="1">
        <v>9</v>
      </c>
      <c r="B120" s="1" t="s">
        <v>64</v>
      </c>
      <c r="C120" s="1">
        <v>328</v>
      </c>
      <c r="D120" s="2">
        <v>42913</v>
      </c>
      <c r="E120" s="1" t="s">
        <v>236</v>
      </c>
      <c r="F120" s="1"/>
      <c r="G120" s="1" t="s">
        <v>219</v>
      </c>
      <c r="H120" s="1" t="s">
        <v>439</v>
      </c>
      <c r="I120" s="1" t="s">
        <v>94</v>
      </c>
      <c r="J120" s="2">
        <v>39146</v>
      </c>
      <c r="K120" s="1"/>
      <c r="L120" s="1"/>
      <c r="M120" s="1"/>
      <c r="N120" s="1"/>
      <c r="O120" s="1" t="s">
        <v>27</v>
      </c>
      <c r="P120" s="1" t="s">
        <v>116</v>
      </c>
      <c r="Q120" s="1"/>
      <c r="R120" s="1" t="s">
        <v>70</v>
      </c>
      <c r="S120" s="1">
        <v>8201303001</v>
      </c>
      <c r="T120" s="1" t="s">
        <v>440</v>
      </c>
      <c r="U120" s="1"/>
      <c r="V120" s="1">
        <v>7502525636</v>
      </c>
      <c r="W120" s="1" t="s">
        <v>170</v>
      </c>
      <c r="X120" s="1">
        <v>120000</v>
      </c>
      <c r="Y120" s="1" t="s">
        <v>71</v>
      </c>
      <c r="Z120" s="1" t="s">
        <v>71</v>
      </c>
      <c r="AA120" s="1" t="s">
        <v>118</v>
      </c>
      <c r="AB120" s="1">
        <v>13</v>
      </c>
      <c r="AC120" s="1" t="s">
        <v>119</v>
      </c>
      <c r="AD120" s="1">
        <v>0</v>
      </c>
    </row>
    <row r="121" spans="1:30" ht="29">
      <c r="A121" s="1">
        <v>9</v>
      </c>
      <c r="B121" s="1" t="s">
        <v>64</v>
      </c>
      <c r="C121" s="1">
        <v>454</v>
      </c>
      <c r="D121" s="2">
        <v>43284</v>
      </c>
      <c r="E121" s="1" t="s">
        <v>441</v>
      </c>
      <c r="F121" s="1"/>
      <c r="G121" s="1" t="s">
        <v>300</v>
      </c>
      <c r="H121" s="1" t="s">
        <v>442</v>
      </c>
      <c r="I121" s="1" t="s">
        <v>94</v>
      </c>
      <c r="J121" s="2">
        <v>39059</v>
      </c>
      <c r="K121" s="1"/>
      <c r="L121" s="1"/>
      <c r="M121" s="1"/>
      <c r="N121" s="1"/>
      <c r="O121" s="1" t="s">
        <v>25</v>
      </c>
      <c r="P121" s="1" t="s">
        <v>116</v>
      </c>
      <c r="Q121" s="1"/>
      <c r="R121" s="1" t="s">
        <v>70</v>
      </c>
      <c r="S121" s="1">
        <v>8201303001</v>
      </c>
      <c r="T121" s="1"/>
      <c r="U121" s="1"/>
      <c r="V121" s="1">
        <v>9890858030</v>
      </c>
      <c r="W121" s="1" t="s">
        <v>303</v>
      </c>
      <c r="X121" s="1">
        <v>0</v>
      </c>
      <c r="Y121" s="1" t="s">
        <v>71</v>
      </c>
      <c r="Z121" s="1" t="s">
        <v>71</v>
      </c>
      <c r="AA121" s="1" t="s">
        <v>118</v>
      </c>
      <c r="AB121" s="1">
        <v>14</v>
      </c>
      <c r="AC121" s="1" t="s">
        <v>119</v>
      </c>
      <c r="AD121" s="1">
        <v>0</v>
      </c>
    </row>
    <row r="122" spans="1:30" ht="29">
      <c r="A122" s="1">
        <v>9</v>
      </c>
      <c r="B122" s="1" t="s">
        <v>64</v>
      </c>
      <c r="C122" s="1">
        <v>181</v>
      </c>
      <c r="D122" s="2">
        <v>42135</v>
      </c>
      <c r="E122" s="1" t="s">
        <v>443</v>
      </c>
      <c r="F122" s="1"/>
      <c r="G122" s="1" t="s">
        <v>128</v>
      </c>
      <c r="H122" s="1" t="s">
        <v>409</v>
      </c>
      <c r="I122" s="1" t="s">
        <v>68</v>
      </c>
      <c r="J122" s="2">
        <v>38838</v>
      </c>
      <c r="K122" s="1"/>
      <c r="L122" s="1"/>
      <c r="M122" s="1"/>
      <c r="N122" s="1"/>
      <c r="O122" s="1" t="s">
        <v>27</v>
      </c>
      <c r="P122" s="1" t="s">
        <v>116</v>
      </c>
      <c r="Q122" s="1"/>
      <c r="R122" s="1" t="s">
        <v>70</v>
      </c>
      <c r="S122" s="1">
        <v>8201303001</v>
      </c>
      <c r="T122" s="1" t="s">
        <v>444</v>
      </c>
      <c r="U122" s="1"/>
      <c r="V122" s="1">
        <v>7742833055</v>
      </c>
      <c r="W122" s="1" t="s">
        <v>170</v>
      </c>
      <c r="X122" s="1">
        <v>40000</v>
      </c>
      <c r="Y122" s="1" t="s">
        <v>71</v>
      </c>
      <c r="Z122" s="1" t="s">
        <v>71</v>
      </c>
      <c r="AA122" s="1" t="s">
        <v>118</v>
      </c>
      <c r="AB122" s="1">
        <v>14</v>
      </c>
      <c r="AC122" s="1" t="s">
        <v>119</v>
      </c>
      <c r="AD122" s="1">
        <v>1</v>
      </c>
    </row>
    <row r="123" spans="1:30" ht="29">
      <c r="A123" s="1">
        <v>9</v>
      </c>
      <c r="B123" s="1" t="s">
        <v>64</v>
      </c>
      <c r="C123" s="1">
        <v>344</v>
      </c>
      <c r="D123" s="2">
        <v>42923</v>
      </c>
      <c r="E123" s="1" t="s">
        <v>445</v>
      </c>
      <c r="F123" s="1"/>
      <c r="G123" s="1" t="s">
        <v>446</v>
      </c>
      <c r="H123" s="1" t="s">
        <v>447</v>
      </c>
      <c r="I123" s="1" t="s">
        <v>94</v>
      </c>
      <c r="J123" s="2">
        <v>38934</v>
      </c>
      <c r="K123" s="1"/>
      <c r="L123" s="1"/>
      <c r="M123" s="1"/>
      <c r="N123" s="1"/>
      <c r="O123" s="1" t="s">
        <v>69</v>
      </c>
      <c r="P123" s="1" t="s">
        <v>116</v>
      </c>
      <c r="Q123" s="1"/>
      <c r="R123" s="1" t="s">
        <v>70</v>
      </c>
      <c r="S123" s="1">
        <v>8201303001</v>
      </c>
      <c r="T123" s="1" t="s">
        <v>448</v>
      </c>
      <c r="U123" s="1" t="s">
        <v>449</v>
      </c>
      <c r="V123" s="1">
        <v>7585258228</v>
      </c>
      <c r="W123" s="1" t="s">
        <v>450</v>
      </c>
      <c r="X123" s="1">
        <v>120000</v>
      </c>
      <c r="Y123" s="1" t="s">
        <v>71</v>
      </c>
      <c r="Z123" s="1" t="s">
        <v>71</v>
      </c>
      <c r="AA123" s="1" t="s">
        <v>118</v>
      </c>
      <c r="AB123" s="1">
        <v>14</v>
      </c>
      <c r="AC123" s="1" t="s">
        <v>119</v>
      </c>
      <c r="AD123" s="1">
        <v>0</v>
      </c>
    </row>
    <row r="124" spans="1:30" ht="29">
      <c r="A124" s="1">
        <v>10</v>
      </c>
      <c r="B124" s="1" t="s">
        <v>64</v>
      </c>
      <c r="C124" s="1">
        <v>260</v>
      </c>
      <c r="D124" s="2">
        <v>42191</v>
      </c>
      <c r="E124" s="1" t="s">
        <v>451</v>
      </c>
      <c r="F124" s="1"/>
      <c r="G124" s="1" t="s">
        <v>227</v>
      </c>
      <c r="H124" s="1" t="s">
        <v>228</v>
      </c>
      <c r="I124" s="1" t="s">
        <v>94</v>
      </c>
      <c r="J124" s="2">
        <v>38158</v>
      </c>
      <c r="K124" s="1"/>
      <c r="L124" s="1"/>
      <c r="M124" s="1"/>
      <c r="N124" s="1"/>
      <c r="O124" s="1" t="s">
        <v>26</v>
      </c>
      <c r="P124" s="1" t="s">
        <v>116</v>
      </c>
      <c r="Q124" s="1"/>
      <c r="R124" s="1" t="s">
        <v>70</v>
      </c>
      <c r="S124" s="1">
        <v>8201303001</v>
      </c>
      <c r="T124" s="1" t="s">
        <v>452</v>
      </c>
      <c r="U124" s="1"/>
      <c r="V124" s="1">
        <v>9673248221</v>
      </c>
      <c r="W124" s="1" t="s">
        <v>214</v>
      </c>
      <c r="X124" s="1">
        <v>36000</v>
      </c>
      <c r="Y124" s="1" t="s">
        <v>71</v>
      </c>
      <c r="Z124" s="1" t="s">
        <v>71</v>
      </c>
      <c r="AA124" s="1" t="s">
        <v>118</v>
      </c>
      <c r="AB124" s="1">
        <v>16</v>
      </c>
      <c r="AC124" s="1" t="s">
        <v>119</v>
      </c>
      <c r="AD124" s="1">
        <v>1</v>
      </c>
    </row>
    <row r="125" spans="1:30" ht="29">
      <c r="A125" s="1">
        <v>10</v>
      </c>
      <c r="B125" s="1" t="s">
        <v>64</v>
      </c>
      <c r="C125" s="1">
        <v>142</v>
      </c>
      <c r="D125" s="2">
        <v>42135</v>
      </c>
      <c r="E125" s="1" t="s">
        <v>453</v>
      </c>
      <c r="F125" s="1"/>
      <c r="G125" s="1" t="s">
        <v>454</v>
      </c>
      <c r="H125" s="1" t="s">
        <v>75</v>
      </c>
      <c r="I125" s="1" t="s">
        <v>94</v>
      </c>
      <c r="J125" s="2">
        <v>38812</v>
      </c>
      <c r="K125" s="1"/>
      <c r="L125" s="1"/>
      <c r="M125" s="1"/>
      <c r="N125" s="1"/>
      <c r="O125" s="1" t="s">
        <v>26</v>
      </c>
      <c r="P125" s="1" t="s">
        <v>116</v>
      </c>
      <c r="Q125" s="1"/>
      <c r="R125" s="1" t="s">
        <v>70</v>
      </c>
      <c r="S125" s="1">
        <v>8201303001</v>
      </c>
      <c r="T125" s="1" t="s">
        <v>455</v>
      </c>
      <c r="U125" s="1" t="s">
        <v>456</v>
      </c>
      <c r="V125" s="1">
        <v>9772300750</v>
      </c>
      <c r="W125" s="1" t="s">
        <v>457</v>
      </c>
      <c r="X125" s="1">
        <v>40000</v>
      </c>
      <c r="Y125" s="1" t="s">
        <v>71</v>
      </c>
      <c r="Z125" s="1" t="s">
        <v>71</v>
      </c>
      <c r="AA125" s="1" t="s">
        <v>118</v>
      </c>
      <c r="AB125" s="1">
        <v>14</v>
      </c>
      <c r="AC125" s="1" t="s">
        <v>119</v>
      </c>
      <c r="AD125" s="1">
        <v>1</v>
      </c>
    </row>
    <row r="126" spans="1:30" ht="29">
      <c r="A126" s="1">
        <v>10</v>
      </c>
      <c r="B126" s="1" t="s">
        <v>64</v>
      </c>
      <c r="C126" s="1">
        <v>140</v>
      </c>
      <c r="D126" s="2">
        <v>42135</v>
      </c>
      <c r="E126" s="1" t="s">
        <v>458</v>
      </c>
      <c r="F126" s="1"/>
      <c r="G126" s="1" t="s">
        <v>183</v>
      </c>
      <c r="H126" s="1" t="s">
        <v>184</v>
      </c>
      <c r="I126" s="1" t="s">
        <v>68</v>
      </c>
      <c r="J126" s="2">
        <v>38059</v>
      </c>
      <c r="K126" s="1"/>
      <c r="L126" s="1"/>
      <c r="M126" s="1"/>
      <c r="N126" s="1"/>
      <c r="O126" s="1" t="s">
        <v>26</v>
      </c>
      <c r="P126" s="1" t="s">
        <v>116</v>
      </c>
      <c r="Q126" s="1"/>
      <c r="R126" s="1" t="s">
        <v>70</v>
      </c>
      <c r="S126" s="1">
        <v>8201303001</v>
      </c>
      <c r="T126" s="1" t="s">
        <v>459</v>
      </c>
      <c r="U126" s="1" t="s">
        <v>357</v>
      </c>
      <c r="V126" s="1">
        <v>9558961587</v>
      </c>
      <c r="W126" s="1" t="s">
        <v>457</v>
      </c>
      <c r="X126" s="1">
        <v>60000</v>
      </c>
      <c r="Y126" s="1" t="s">
        <v>71</v>
      </c>
      <c r="Z126" s="1" t="s">
        <v>71</v>
      </c>
      <c r="AA126" s="1" t="s">
        <v>118</v>
      </c>
      <c r="AB126" s="1">
        <v>16</v>
      </c>
      <c r="AC126" s="1" t="s">
        <v>119</v>
      </c>
      <c r="AD126" s="1">
        <v>1</v>
      </c>
    </row>
    <row r="127" spans="1:30" ht="29">
      <c r="A127" s="1">
        <v>10</v>
      </c>
      <c r="B127" s="1" t="s">
        <v>64</v>
      </c>
      <c r="C127" s="1">
        <v>162</v>
      </c>
      <c r="D127" s="2">
        <v>42135</v>
      </c>
      <c r="E127" s="1" t="s">
        <v>460</v>
      </c>
      <c r="F127" s="1"/>
      <c r="G127" s="1" t="s">
        <v>383</v>
      </c>
      <c r="H127" s="1" t="s">
        <v>75</v>
      </c>
      <c r="I127" s="1" t="s">
        <v>68</v>
      </c>
      <c r="J127" s="2">
        <v>38688</v>
      </c>
      <c r="K127" s="1"/>
      <c r="L127" s="1"/>
      <c r="M127" s="1"/>
      <c r="N127" s="1"/>
      <c r="O127" s="1" t="s">
        <v>27</v>
      </c>
      <c r="P127" s="1" t="s">
        <v>116</v>
      </c>
      <c r="Q127" s="1"/>
      <c r="R127" s="1" t="s">
        <v>70</v>
      </c>
      <c r="S127" s="1">
        <v>8201303001</v>
      </c>
      <c r="T127" s="1" t="s">
        <v>461</v>
      </c>
      <c r="U127" s="1" t="s">
        <v>385</v>
      </c>
      <c r="V127" s="1">
        <v>9549118447</v>
      </c>
      <c r="W127" s="1" t="s">
        <v>462</v>
      </c>
      <c r="X127" s="1">
        <v>90000</v>
      </c>
      <c r="Y127" s="1" t="s">
        <v>71</v>
      </c>
      <c r="Z127" s="1" t="s">
        <v>71</v>
      </c>
      <c r="AA127" s="1" t="s">
        <v>118</v>
      </c>
      <c r="AB127" s="1">
        <v>15</v>
      </c>
      <c r="AC127" s="1" t="s">
        <v>119</v>
      </c>
      <c r="AD127" s="1">
        <v>1</v>
      </c>
    </row>
    <row r="128" spans="1:30" ht="29">
      <c r="A128" s="1">
        <v>10</v>
      </c>
      <c r="B128" s="1" t="s">
        <v>64</v>
      </c>
      <c r="C128" s="1">
        <v>144</v>
      </c>
      <c r="D128" s="2">
        <v>42135</v>
      </c>
      <c r="E128" s="1" t="s">
        <v>463</v>
      </c>
      <c r="F128" s="1"/>
      <c r="G128" s="1" t="s">
        <v>436</v>
      </c>
      <c r="H128" s="1" t="s">
        <v>464</v>
      </c>
      <c r="I128" s="1" t="s">
        <v>68</v>
      </c>
      <c r="J128" s="2">
        <v>38477</v>
      </c>
      <c r="K128" s="1"/>
      <c r="L128" s="1"/>
      <c r="M128" s="1"/>
      <c r="N128" s="1"/>
      <c r="O128" s="1" t="s">
        <v>28</v>
      </c>
      <c r="P128" s="1" t="s">
        <v>116</v>
      </c>
      <c r="Q128" s="1"/>
      <c r="R128" s="1" t="s">
        <v>70</v>
      </c>
      <c r="S128" s="1">
        <v>8201303001</v>
      </c>
      <c r="T128" s="1" t="s">
        <v>465</v>
      </c>
      <c r="U128" s="1" t="s">
        <v>466</v>
      </c>
      <c r="V128" s="1">
        <v>7742833055</v>
      </c>
      <c r="W128" s="1" t="s">
        <v>467</v>
      </c>
      <c r="X128" s="1">
        <v>60000</v>
      </c>
      <c r="Y128" s="1" t="s">
        <v>71</v>
      </c>
      <c r="Z128" s="1" t="s">
        <v>71</v>
      </c>
      <c r="AA128" s="1" t="s">
        <v>118</v>
      </c>
      <c r="AB128" s="1">
        <v>15</v>
      </c>
      <c r="AC128" s="1" t="s">
        <v>119</v>
      </c>
      <c r="AD128" s="1">
        <v>1</v>
      </c>
    </row>
    <row r="129" spans="1:30" ht="29">
      <c r="A129" s="1">
        <v>10</v>
      </c>
      <c r="B129" s="1" t="s">
        <v>64</v>
      </c>
      <c r="C129" s="1">
        <v>352</v>
      </c>
      <c r="D129" s="2">
        <v>42926</v>
      </c>
      <c r="E129" s="1" t="s">
        <v>468</v>
      </c>
      <c r="F129" s="1"/>
      <c r="G129" s="1" t="s">
        <v>469</v>
      </c>
      <c r="H129" s="1" t="s">
        <v>470</v>
      </c>
      <c r="I129" s="1" t="s">
        <v>68</v>
      </c>
      <c r="J129" s="2">
        <v>38770</v>
      </c>
      <c r="K129" s="1"/>
      <c r="L129" s="1"/>
      <c r="M129" s="1"/>
      <c r="N129" s="1"/>
      <c r="O129" s="1" t="s">
        <v>69</v>
      </c>
      <c r="P129" s="1" t="s">
        <v>116</v>
      </c>
      <c r="Q129" s="1"/>
      <c r="R129" s="1" t="s">
        <v>70</v>
      </c>
      <c r="S129" s="1">
        <v>8201303001</v>
      </c>
      <c r="T129" s="1" t="s">
        <v>471</v>
      </c>
      <c r="U129" s="1"/>
      <c r="V129" s="1">
        <v>9828776888</v>
      </c>
      <c r="W129" s="1" t="s">
        <v>214</v>
      </c>
      <c r="X129" s="1">
        <v>40000</v>
      </c>
      <c r="Y129" s="1" t="s">
        <v>71</v>
      </c>
      <c r="Z129" s="1" t="s">
        <v>71</v>
      </c>
      <c r="AA129" s="1" t="s">
        <v>118</v>
      </c>
      <c r="AB129" s="1">
        <v>14</v>
      </c>
      <c r="AC129" s="1" t="s">
        <v>119</v>
      </c>
      <c r="AD129" s="1">
        <v>1</v>
      </c>
    </row>
    <row r="130" spans="1:30" ht="29">
      <c r="A130" s="1">
        <v>10</v>
      </c>
      <c r="B130" s="1" t="s">
        <v>64</v>
      </c>
      <c r="C130" s="1">
        <v>163</v>
      </c>
      <c r="D130" s="2">
        <v>42135</v>
      </c>
      <c r="E130" s="1" t="s">
        <v>280</v>
      </c>
      <c r="F130" s="1"/>
      <c r="G130" s="1" t="s">
        <v>255</v>
      </c>
      <c r="H130" s="1" t="s">
        <v>367</v>
      </c>
      <c r="I130" s="1" t="s">
        <v>68</v>
      </c>
      <c r="J130" s="2">
        <v>38393</v>
      </c>
      <c r="K130" s="1"/>
      <c r="L130" s="1"/>
      <c r="M130" s="1"/>
      <c r="N130" s="1"/>
      <c r="O130" s="1" t="s">
        <v>27</v>
      </c>
      <c r="P130" s="1" t="s">
        <v>116</v>
      </c>
      <c r="Q130" s="1"/>
      <c r="R130" s="1" t="s">
        <v>70</v>
      </c>
      <c r="S130" s="1">
        <v>8201303001</v>
      </c>
      <c r="T130" s="1" t="s">
        <v>472</v>
      </c>
      <c r="U130" s="1" t="s">
        <v>258</v>
      </c>
      <c r="V130" s="1">
        <v>7742833055</v>
      </c>
      <c r="W130" s="1" t="s">
        <v>457</v>
      </c>
      <c r="X130" s="1">
        <v>40000</v>
      </c>
      <c r="Y130" s="1" t="s">
        <v>71</v>
      </c>
      <c r="Z130" s="1" t="s">
        <v>71</v>
      </c>
      <c r="AA130" s="1" t="s">
        <v>118</v>
      </c>
      <c r="AB130" s="1">
        <v>15</v>
      </c>
      <c r="AC130" s="1" t="s">
        <v>119</v>
      </c>
      <c r="AD130" s="1">
        <v>1</v>
      </c>
    </row>
    <row r="131" spans="1:30" ht="29">
      <c r="A131" s="1">
        <v>10</v>
      </c>
      <c r="B131" s="1" t="s">
        <v>64</v>
      </c>
      <c r="C131" s="1">
        <v>324</v>
      </c>
      <c r="D131" s="2">
        <v>42552</v>
      </c>
      <c r="E131" s="1" t="s">
        <v>473</v>
      </c>
      <c r="F131" s="1"/>
      <c r="G131" s="1" t="s">
        <v>474</v>
      </c>
      <c r="H131" s="1" t="s">
        <v>475</v>
      </c>
      <c r="I131" s="1" t="s">
        <v>94</v>
      </c>
      <c r="J131" s="2">
        <v>37843</v>
      </c>
      <c r="K131" s="1"/>
      <c r="L131" s="1"/>
      <c r="M131" s="1"/>
      <c r="N131" s="1"/>
      <c r="O131" s="1" t="s">
        <v>28</v>
      </c>
      <c r="P131" s="1" t="s">
        <v>116</v>
      </c>
      <c r="Q131" s="1"/>
      <c r="R131" s="1" t="s">
        <v>70</v>
      </c>
      <c r="S131" s="1">
        <v>8201303001</v>
      </c>
      <c r="T131" s="1" t="s">
        <v>476</v>
      </c>
      <c r="U131" s="1"/>
      <c r="V131" s="1">
        <v>9928765939</v>
      </c>
      <c r="W131" s="1" t="s">
        <v>477</v>
      </c>
      <c r="X131" s="1">
        <v>44000</v>
      </c>
      <c r="Y131" s="1" t="s">
        <v>71</v>
      </c>
      <c r="Z131" s="1" t="s">
        <v>71</v>
      </c>
      <c r="AA131" s="1" t="s">
        <v>118</v>
      </c>
      <c r="AB131" s="1">
        <v>17</v>
      </c>
      <c r="AC131" s="1" t="s">
        <v>119</v>
      </c>
      <c r="AD131" s="1">
        <v>0</v>
      </c>
    </row>
    <row r="132" spans="1:30" ht="29">
      <c r="A132" s="1">
        <v>10</v>
      </c>
      <c r="B132" s="1" t="s">
        <v>64</v>
      </c>
      <c r="C132" s="1">
        <v>373</v>
      </c>
      <c r="D132" s="2">
        <v>43278</v>
      </c>
      <c r="E132" s="1" t="s">
        <v>401</v>
      </c>
      <c r="F132" s="1"/>
      <c r="G132" s="1" t="s">
        <v>478</v>
      </c>
      <c r="H132" s="1" t="s">
        <v>178</v>
      </c>
      <c r="I132" s="1" t="s">
        <v>94</v>
      </c>
      <c r="J132" s="2">
        <v>38364</v>
      </c>
      <c r="K132" s="1"/>
      <c r="L132" s="1"/>
      <c r="M132" s="1"/>
      <c r="N132" s="1"/>
      <c r="O132" s="1" t="s">
        <v>27</v>
      </c>
      <c r="P132" s="1" t="s">
        <v>116</v>
      </c>
      <c r="Q132" s="1"/>
      <c r="R132" s="1" t="s">
        <v>70</v>
      </c>
      <c r="S132" s="1">
        <v>8201303001</v>
      </c>
      <c r="T132" s="1" t="s">
        <v>479</v>
      </c>
      <c r="U132" s="1"/>
      <c r="V132" s="1">
        <v>9610741306</v>
      </c>
      <c r="W132" s="1" t="s">
        <v>117</v>
      </c>
      <c r="X132" s="1">
        <v>85000</v>
      </c>
      <c r="Y132" s="1" t="s">
        <v>71</v>
      </c>
      <c r="Z132" s="1" t="s">
        <v>71</v>
      </c>
      <c r="AA132" s="1" t="s">
        <v>118</v>
      </c>
      <c r="AB132" s="1">
        <v>15</v>
      </c>
      <c r="AC132" s="1" t="s">
        <v>119</v>
      </c>
      <c r="AD132" s="1">
        <v>0</v>
      </c>
    </row>
    <row r="133" spans="1:30" ht="43.5">
      <c r="A133" s="1">
        <v>10</v>
      </c>
      <c r="B133" s="1" t="s">
        <v>64</v>
      </c>
      <c r="C133" s="1">
        <v>407</v>
      </c>
      <c r="D133" s="2">
        <v>43307</v>
      </c>
      <c r="E133" s="1" t="s">
        <v>480</v>
      </c>
      <c r="F133" s="1"/>
      <c r="G133" s="1" t="s">
        <v>128</v>
      </c>
      <c r="H133" s="1" t="s">
        <v>129</v>
      </c>
      <c r="I133" s="1" t="s">
        <v>68</v>
      </c>
      <c r="J133" s="2">
        <v>37965</v>
      </c>
      <c r="K133" s="1"/>
      <c r="L133" s="1"/>
      <c r="M133" s="1"/>
      <c r="N133" s="1"/>
      <c r="O133" s="1" t="s">
        <v>28</v>
      </c>
      <c r="P133" s="1" t="s">
        <v>116</v>
      </c>
      <c r="Q133" s="1"/>
      <c r="R133" s="1" t="s">
        <v>70</v>
      </c>
      <c r="S133" s="1">
        <v>8201303001</v>
      </c>
      <c r="T133" s="1"/>
      <c r="U133" s="1"/>
      <c r="V133" s="1">
        <v>9783791328</v>
      </c>
      <c r="W133" s="1" t="s">
        <v>481</v>
      </c>
      <c r="X133" s="1">
        <v>84000</v>
      </c>
      <c r="Y133" s="1" t="s">
        <v>71</v>
      </c>
      <c r="Z133" s="1" t="s">
        <v>71</v>
      </c>
      <c r="AA133" s="1" t="s">
        <v>118</v>
      </c>
      <c r="AB133" s="1">
        <v>17</v>
      </c>
      <c r="AC133" s="1" t="s">
        <v>119</v>
      </c>
      <c r="AD133" s="1">
        <v>0</v>
      </c>
    </row>
    <row r="134" spans="1:30" ht="29">
      <c r="A134" s="1">
        <v>10</v>
      </c>
      <c r="B134" s="1" t="s">
        <v>64</v>
      </c>
      <c r="C134" s="1">
        <v>165</v>
      </c>
      <c r="D134" s="2">
        <v>42135</v>
      </c>
      <c r="E134" s="1" t="s">
        <v>482</v>
      </c>
      <c r="F134" s="1"/>
      <c r="G134" s="1" t="s">
        <v>483</v>
      </c>
      <c r="H134" s="1" t="s">
        <v>173</v>
      </c>
      <c r="I134" s="1" t="s">
        <v>68</v>
      </c>
      <c r="J134" s="2">
        <v>38557</v>
      </c>
      <c r="K134" s="1"/>
      <c r="L134" s="1"/>
      <c r="M134" s="1"/>
      <c r="N134" s="1"/>
      <c r="O134" s="1" t="s">
        <v>27</v>
      </c>
      <c r="P134" s="1" t="s">
        <v>116</v>
      </c>
      <c r="Q134" s="1"/>
      <c r="R134" s="1" t="s">
        <v>70</v>
      </c>
      <c r="S134" s="1">
        <v>8201303001</v>
      </c>
      <c r="T134" s="1" t="s">
        <v>484</v>
      </c>
      <c r="U134" s="1" t="s">
        <v>485</v>
      </c>
      <c r="V134" s="1">
        <v>7742833055</v>
      </c>
      <c r="W134" s="1" t="s">
        <v>486</v>
      </c>
      <c r="X134" s="1">
        <v>90000</v>
      </c>
      <c r="Y134" s="1" t="s">
        <v>71</v>
      </c>
      <c r="Z134" s="1" t="s">
        <v>71</v>
      </c>
      <c r="AA134" s="1" t="s">
        <v>118</v>
      </c>
      <c r="AB134" s="1">
        <v>15</v>
      </c>
      <c r="AC134" s="1" t="s">
        <v>119</v>
      </c>
      <c r="AD134" s="1">
        <v>1</v>
      </c>
    </row>
    <row r="135" spans="1:30" ht="29">
      <c r="A135" s="1">
        <v>10</v>
      </c>
      <c r="B135" s="1" t="s">
        <v>64</v>
      </c>
      <c r="C135" s="1">
        <v>293</v>
      </c>
      <c r="D135" s="2">
        <v>42477</v>
      </c>
      <c r="E135" s="1" t="s">
        <v>487</v>
      </c>
      <c r="F135" s="1"/>
      <c r="G135" s="1" t="s">
        <v>488</v>
      </c>
      <c r="H135" s="1" t="s">
        <v>81</v>
      </c>
      <c r="I135" s="1" t="s">
        <v>68</v>
      </c>
      <c r="J135" s="2">
        <v>38908</v>
      </c>
      <c r="K135" s="1"/>
      <c r="L135" s="1"/>
      <c r="M135" s="1"/>
      <c r="N135" s="1"/>
      <c r="O135" s="1" t="s">
        <v>27</v>
      </c>
      <c r="P135" s="1" t="s">
        <v>116</v>
      </c>
      <c r="Q135" s="1"/>
      <c r="R135" s="1" t="s">
        <v>70</v>
      </c>
      <c r="S135" s="1">
        <v>8201303001</v>
      </c>
      <c r="T135" s="1" t="s">
        <v>489</v>
      </c>
      <c r="U135" s="1"/>
      <c r="V135" s="1">
        <v>9999255573</v>
      </c>
      <c r="W135" s="1" t="s">
        <v>490</v>
      </c>
      <c r="X135" s="1">
        <v>40000</v>
      </c>
      <c r="Y135" s="1" t="s">
        <v>71</v>
      </c>
      <c r="Z135" s="1" t="s">
        <v>71</v>
      </c>
      <c r="AA135" s="1" t="s">
        <v>118</v>
      </c>
      <c r="AB135" s="1">
        <v>14</v>
      </c>
      <c r="AC135" s="1" t="s">
        <v>119</v>
      </c>
      <c r="AD135" s="1">
        <v>1</v>
      </c>
    </row>
    <row r="136" spans="1:30" ht="29">
      <c r="A136" s="1">
        <v>10</v>
      </c>
      <c r="B136" s="1" t="s">
        <v>64</v>
      </c>
      <c r="C136" s="1">
        <v>167</v>
      </c>
      <c r="D136" s="2">
        <v>42135</v>
      </c>
      <c r="E136" s="1" t="s">
        <v>491</v>
      </c>
      <c r="F136" s="1"/>
      <c r="G136" s="1" t="s">
        <v>492</v>
      </c>
      <c r="H136" s="1" t="s">
        <v>81</v>
      </c>
      <c r="I136" s="1" t="s">
        <v>68</v>
      </c>
      <c r="J136" s="2">
        <v>38928</v>
      </c>
      <c r="K136" s="1"/>
      <c r="L136" s="1"/>
      <c r="M136" s="1"/>
      <c r="N136" s="1"/>
      <c r="O136" s="1" t="s">
        <v>27</v>
      </c>
      <c r="P136" s="1" t="s">
        <v>116</v>
      </c>
      <c r="Q136" s="1"/>
      <c r="R136" s="1" t="s">
        <v>70</v>
      </c>
      <c r="S136" s="1">
        <v>8201303001</v>
      </c>
      <c r="T136" s="1" t="s">
        <v>493</v>
      </c>
      <c r="U136" s="1" t="s">
        <v>494</v>
      </c>
      <c r="V136" s="1">
        <v>8289936057</v>
      </c>
      <c r="W136" s="1" t="s">
        <v>457</v>
      </c>
      <c r="X136" s="1">
        <v>100000</v>
      </c>
      <c r="Y136" s="1" t="s">
        <v>71</v>
      </c>
      <c r="Z136" s="1" t="s">
        <v>71</v>
      </c>
      <c r="AA136" s="1" t="s">
        <v>118</v>
      </c>
      <c r="AB136" s="1">
        <v>14</v>
      </c>
      <c r="AC136" s="1" t="s">
        <v>119</v>
      </c>
      <c r="AD136" s="1">
        <v>1</v>
      </c>
    </row>
    <row r="137" spans="1:30" ht="29">
      <c r="A137" s="1">
        <v>10</v>
      </c>
      <c r="B137" s="1" t="s">
        <v>64</v>
      </c>
      <c r="C137" s="1">
        <v>168</v>
      </c>
      <c r="D137" s="2">
        <v>42135</v>
      </c>
      <c r="E137" s="1" t="s">
        <v>495</v>
      </c>
      <c r="F137" s="1"/>
      <c r="G137" s="1" t="s">
        <v>426</v>
      </c>
      <c r="H137" s="1" t="s">
        <v>427</v>
      </c>
      <c r="I137" s="1" t="s">
        <v>68</v>
      </c>
      <c r="J137" s="2">
        <v>38569</v>
      </c>
      <c r="K137" s="1"/>
      <c r="L137" s="1"/>
      <c r="M137" s="1"/>
      <c r="N137" s="1"/>
      <c r="O137" s="1" t="s">
        <v>28</v>
      </c>
      <c r="P137" s="1" t="s">
        <v>116</v>
      </c>
      <c r="Q137" s="1"/>
      <c r="R137" s="1" t="s">
        <v>70</v>
      </c>
      <c r="S137" s="1">
        <v>8201303001</v>
      </c>
      <c r="T137" s="1" t="s">
        <v>496</v>
      </c>
      <c r="U137" s="1" t="s">
        <v>497</v>
      </c>
      <c r="V137" s="1">
        <v>9610946835</v>
      </c>
      <c r="W137" s="1" t="s">
        <v>457</v>
      </c>
      <c r="X137" s="1">
        <v>44000</v>
      </c>
      <c r="Y137" s="1" t="s">
        <v>71</v>
      </c>
      <c r="Z137" s="1" t="s">
        <v>71</v>
      </c>
      <c r="AA137" s="1" t="s">
        <v>118</v>
      </c>
      <c r="AB137" s="1">
        <v>15</v>
      </c>
      <c r="AC137" s="1" t="s">
        <v>119</v>
      </c>
      <c r="AD137" s="1">
        <v>1</v>
      </c>
    </row>
    <row r="138" spans="1:30" ht="29">
      <c r="A138" s="1">
        <v>10</v>
      </c>
      <c r="B138" s="1" t="s">
        <v>64</v>
      </c>
      <c r="C138" s="1">
        <v>246</v>
      </c>
      <c r="D138" s="2">
        <v>42187</v>
      </c>
      <c r="E138" s="1" t="s">
        <v>292</v>
      </c>
      <c r="F138" s="1"/>
      <c r="G138" s="1" t="s">
        <v>128</v>
      </c>
      <c r="H138" s="1" t="s">
        <v>129</v>
      </c>
      <c r="I138" s="1" t="s">
        <v>68</v>
      </c>
      <c r="J138" s="2">
        <v>38181</v>
      </c>
      <c r="K138" s="1"/>
      <c r="L138" s="1"/>
      <c r="M138" s="1"/>
      <c r="N138" s="1"/>
      <c r="O138" s="1" t="s">
        <v>28</v>
      </c>
      <c r="P138" s="1" t="s">
        <v>116</v>
      </c>
      <c r="Q138" s="1"/>
      <c r="R138" s="1" t="s">
        <v>70</v>
      </c>
      <c r="S138" s="1">
        <v>8201303001</v>
      </c>
      <c r="T138" s="1" t="s">
        <v>498</v>
      </c>
      <c r="U138" s="1" t="s">
        <v>499</v>
      </c>
      <c r="V138" s="1">
        <v>8290611249</v>
      </c>
      <c r="W138" s="1" t="s">
        <v>214</v>
      </c>
      <c r="X138" s="1">
        <v>30000</v>
      </c>
      <c r="Y138" s="1" t="s">
        <v>71</v>
      </c>
      <c r="Z138" s="1" t="s">
        <v>71</v>
      </c>
      <c r="AA138" s="1" t="s">
        <v>118</v>
      </c>
      <c r="AB138" s="1">
        <v>16</v>
      </c>
      <c r="AC138" s="1" t="s">
        <v>119</v>
      </c>
      <c r="AD138" s="1">
        <v>1</v>
      </c>
    </row>
    <row r="139" spans="1:30" ht="29">
      <c r="A139" s="1">
        <v>10</v>
      </c>
      <c r="B139" s="1" t="s">
        <v>64</v>
      </c>
      <c r="C139" s="1">
        <v>431</v>
      </c>
      <c r="D139" s="1"/>
      <c r="E139" s="1" t="s">
        <v>500</v>
      </c>
      <c r="F139" s="1"/>
      <c r="G139" s="1" t="s">
        <v>501</v>
      </c>
      <c r="H139" s="1" t="s">
        <v>502</v>
      </c>
      <c r="I139" s="1" t="s">
        <v>94</v>
      </c>
      <c r="J139" s="2">
        <v>38391</v>
      </c>
      <c r="K139" s="1"/>
      <c r="L139" s="1"/>
      <c r="M139" s="1"/>
      <c r="N139" s="1"/>
      <c r="O139" s="1" t="s">
        <v>27</v>
      </c>
      <c r="P139" s="1"/>
      <c r="Q139" s="1"/>
      <c r="R139" s="1" t="s">
        <v>70</v>
      </c>
      <c r="S139" s="1">
        <v>8201303001</v>
      </c>
      <c r="T139" s="1"/>
      <c r="U139" s="1"/>
      <c r="V139" s="1">
        <v>0</v>
      </c>
      <c r="W139" s="1"/>
      <c r="X139" s="1"/>
      <c r="Y139" s="1" t="s">
        <v>71</v>
      </c>
      <c r="Z139" s="1" t="s">
        <v>72</v>
      </c>
      <c r="AA139" s="1"/>
      <c r="AB139" s="1">
        <v>15</v>
      </c>
      <c r="AC139" s="1"/>
      <c r="AD139" s="1">
        <v>0</v>
      </c>
    </row>
    <row r="140" spans="1:30" ht="29">
      <c r="A140" s="1">
        <v>10</v>
      </c>
      <c r="B140" s="1" t="s">
        <v>64</v>
      </c>
      <c r="C140" s="1">
        <v>250</v>
      </c>
      <c r="D140" s="2">
        <v>42135</v>
      </c>
      <c r="E140" s="1" t="s">
        <v>503</v>
      </c>
      <c r="F140" s="1"/>
      <c r="G140" s="1" t="s">
        <v>504</v>
      </c>
      <c r="H140" s="1" t="s">
        <v>505</v>
      </c>
      <c r="I140" s="1" t="s">
        <v>94</v>
      </c>
      <c r="J140" s="2">
        <v>38908</v>
      </c>
      <c r="K140" s="1"/>
      <c r="L140" s="1"/>
      <c r="M140" s="1"/>
      <c r="N140" s="1"/>
      <c r="O140" s="1" t="s">
        <v>69</v>
      </c>
      <c r="P140" s="1" t="s">
        <v>116</v>
      </c>
      <c r="Q140" s="1"/>
      <c r="R140" s="1" t="s">
        <v>70</v>
      </c>
      <c r="S140" s="1">
        <v>8201303001</v>
      </c>
      <c r="T140" s="1" t="s">
        <v>506</v>
      </c>
      <c r="U140" s="1" t="s">
        <v>507</v>
      </c>
      <c r="V140" s="1">
        <v>7742833055</v>
      </c>
      <c r="W140" s="1" t="s">
        <v>214</v>
      </c>
      <c r="X140" s="1">
        <v>40000</v>
      </c>
      <c r="Y140" s="1" t="s">
        <v>71</v>
      </c>
      <c r="Z140" s="1" t="s">
        <v>71</v>
      </c>
      <c r="AA140" s="1" t="s">
        <v>118</v>
      </c>
      <c r="AB140" s="1">
        <v>14</v>
      </c>
      <c r="AC140" s="1" t="s">
        <v>119</v>
      </c>
      <c r="AD140" s="1">
        <v>1</v>
      </c>
    </row>
    <row r="141" spans="1:30" ht="29">
      <c r="A141" s="1">
        <v>10</v>
      </c>
      <c r="B141" s="1" t="s">
        <v>64</v>
      </c>
      <c r="C141" s="1">
        <v>170</v>
      </c>
      <c r="D141" s="2">
        <v>42135</v>
      </c>
      <c r="E141" s="1" t="s">
        <v>508</v>
      </c>
      <c r="F141" s="1"/>
      <c r="G141" s="1" t="s">
        <v>509</v>
      </c>
      <c r="H141" s="1" t="s">
        <v>329</v>
      </c>
      <c r="I141" s="1" t="s">
        <v>68</v>
      </c>
      <c r="J141" s="2">
        <v>38820</v>
      </c>
      <c r="K141" s="1"/>
      <c r="L141" s="1"/>
      <c r="M141" s="1"/>
      <c r="N141" s="1"/>
      <c r="O141" s="1" t="s">
        <v>28</v>
      </c>
      <c r="P141" s="1" t="s">
        <v>116</v>
      </c>
      <c r="Q141" s="1"/>
      <c r="R141" s="1" t="s">
        <v>70</v>
      </c>
      <c r="S141" s="1">
        <v>8201303001</v>
      </c>
      <c r="T141" s="1" t="s">
        <v>510</v>
      </c>
      <c r="U141" s="1" t="s">
        <v>331</v>
      </c>
      <c r="V141" s="1">
        <v>8483802034</v>
      </c>
      <c r="W141" s="1" t="s">
        <v>511</v>
      </c>
      <c r="X141" s="1">
        <v>40000</v>
      </c>
      <c r="Y141" s="1" t="s">
        <v>71</v>
      </c>
      <c r="Z141" s="1" t="s">
        <v>71</v>
      </c>
      <c r="AA141" s="1" t="s">
        <v>118</v>
      </c>
      <c r="AB141" s="1">
        <v>14</v>
      </c>
      <c r="AC141" s="1" t="s">
        <v>119</v>
      </c>
      <c r="AD141" s="1">
        <v>1</v>
      </c>
    </row>
    <row r="142" spans="1:30" ht="29">
      <c r="A142" s="1">
        <v>10</v>
      </c>
      <c r="B142" s="1" t="s">
        <v>64</v>
      </c>
      <c r="C142" s="1">
        <v>230</v>
      </c>
      <c r="D142" s="2">
        <v>42184</v>
      </c>
      <c r="E142" s="1" t="s">
        <v>512</v>
      </c>
      <c r="F142" s="1"/>
      <c r="G142" s="1" t="s">
        <v>383</v>
      </c>
      <c r="H142" s="1" t="s">
        <v>75</v>
      </c>
      <c r="I142" s="1" t="s">
        <v>94</v>
      </c>
      <c r="J142" s="2">
        <v>38247</v>
      </c>
      <c r="K142" s="1"/>
      <c r="L142" s="1"/>
      <c r="M142" s="1"/>
      <c r="N142" s="1"/>
      <c r="O142" s="1" t="s">
        <v>27</v>
      </c>
      <c r="P142" s="1" t="s">
        <v>116</v>
      </c>
      <c r="Q142" s="1"/>
      <c r="R142" s="1" t="s">
        <v>70</v>
      </c>
      <c r="S142" s="1">
        <v>8201303001</v>
      </c>
      <c r="T142" s="1" t="s">
        <v>513</v>
      </c>
      <c r="U142" s="1" t="s">
        <v>385</v>
      </c>
      <c r="V142" s="1">
        <v>9549118447</v>
      </c>
      <c r="W142" s="1" t="s">
        <v>214</v>
      </c>
      <c r="X142" s="1">
        <v>42000</v>
      </c>
      <c r="Y142" s="1" t="s">
        <v>71</v>
      </c>
      <c r="Z142" s="1" t="s">
        <v>71</v>
      </c>
      <c r="AA142" s="1" t="s">
        <v>118</v>
      </c>
      <c r="AB142" s="1">
        <v>16</v>
      </c>
      <c r="AC142" s="1" t="s">
        <v>119</v>
      </c>
      <c r="AD142" s="1">
        <v>1</v>
      </c>
    </row>
    <row r="143" spans="1:30" ht="29">
      <c r="A143" s="1">
        <v>10</v>
      </c>
      <c r="B143" s="1" t="s">
        <v>64</v>
      </c>
      <c r="C143" s="1">
        <v>351</v>
      </c>
      <c r="D143" s="2">
        <v>42926</v>
      </c>
      <c r="E143" s="1" t="s">
        <v>514</v>
      </c>
      <c r="F143" s="1"/>
      <c r="G143" s="1" t="s">
        <v>281</v>
      </c>
      <c r="H143" s="1" t="s">
        <v>99</v>
      </c>
      <c r="I143" s="1" t="s">
        <v>94</v>
      </c>
      <c r="J143" s="2">
        <v>38537</v>
      </c>
      <c r="K143" s="1"/>
      <c r="L143" s="1"/>
      <c r="M143" s="1"/>
      <c r="N143" s="1"/>
      <c r="O143" s="1" t="s">
        <v>26</v>
      </c>
      <c r="P143" s="1" t="s">
        <v>116</v>
      </c>
      <c r="Q143" s="1"/>
      <c r="R143" s="1" t="s">
        <v>70</v>
      </c>
      <c r="S143" s="1">
        <v>8201303001</v>
      </c>
      <c r="T143" s="1" t="s">
        <v>515</v>
      </c>
      <c r="U143" s="1" t="s">
        <v>431</v>
      </c>
      <c r="V143" s="1">
        <v>9414678100</v>
      </c>
      <c r="W143" s="1" t="s">
        <v>214</v>
      </c>
      <c r="X143" s="1">
        <v>90000</v>
      </c>
      <c r="Y143" s="1" t="s">
        <v>71</v>
      </c>
      <c r="Z143" s="1" t="s">
        <v>71</v>
      </c>
      <c r="AA143" s="1" t="s">
        <v>118</v>
      </c>
      <c r="AB143" s="1">
        <v>15</v>
      </c>
      <c r="AC143" s="1" t="s">
        <v>119</v>
      </c>
      <c r="AD143" s="1">
        <v>1</v>
      </c>
    </row>
    <row r="144" spans="1:30" ht="29">
      <c r="A144" s="1">
        <v>10</v>
      </c>
      <c r="B144" s="1" t="s">
        <v>64</v>
      </c>
      <c r="C144" s="1">
        <v>171</v>
      </c>
      <c r="D144" s="2">
        <v>41465</v>
      </c>
      <c r="E144" s="1" t="s">
        <v>516</v>
      </c>
      <c r="F144" s="1"/>
      <c r="G144" s="1" t="s">
        <v>128</v>
      </c>
      <c r="H144" s="1" t="s">
        <v>409</v>
      </c>
      <c r="I144" s="1" t="s">
        <v>68</v>
      </c>
      <c r="J144" s="2">
        <v>38346</v>
      </c>
      <c r="K144" s="1"/>
      <c r="L144" s="1"/>
      <c r="M144" s="1"/>
      <c r="N144" s="1"/>
      <c r="O144" s="1" t="s">
        <v>27</v>
      </c>
      <c r="P144" s="1" t="s">
        <v>116</v>
      </c>
      <c r="Q144" s="1"/>
      <c r="R144" s="1" t="s">
        <v>70</v>
      </c>
      <c r="S144" s="1">
        <v>8201303001</v>
      </c>
      <c r="T144" s="1" t="s">
        <v>517</v>
      </c>
      <c r="U144" s="1" t="s">
        <v>518</v>
      </c>
      <c r="V144" s="1">
        <v>7742833055</v>
      </c>
      <c r="W144" s="1" t="s">
        <v>214</v>
      </c>
      <c r="X144" s="1">
        <v>40000</v>
      </c>
      <c r="Y144" s="1" t="s">
        <v>71</v>
      </c>
      <c r="Z144" s="1" t="s">
        <v>71</v>
      </c>
      <c r="AA144" s="1" t="s">
        <v>118</v>
      </c>
      <c r="AB144" s="1">
        <v>16</v>
      </c>
      <c r="AC144" s="1" t="s">
        <v>119</v>
      </c>
      <c r="AD144" s="1">
        <v>1</v>
      </c>
    </row>
    <row r="145" spans="1:30" ht="29">
      <c r="A145" s="1">
        <v>12</v>
      </c>
      <c r="B145" s="1" t="s">
        <v>64</v>
      </c>
      <c r="C145" s="1">
        <v>1</v>
      </c>
      <c r="D145" s="2">
        <v>41456</v>
      </c>
      <c r="E145" s="1" t="s">
        <v>519</v>
      </c>
      <c r="F145" s="1"/>
      <c r="G145" s="1" t="s">
        <v>128</v>
      </c>
      <c r="H145" s="1" t="s">
        <v>520</v>
      </c>
      <c r="I145" s="1" t="s">
        <v>68</v>
      </c>
      <c r="J145" s="2">
        <v>37721</v>
      </c>
      <c r="K145" s="1"/>
      <c r="L145" s="1"/>
      <c r="M145" s="1"/>
      <c r="N145" s="1"/>
      <c r="O145" s="1" t="s">
        <v>26</v>
      </c>
      <c r="P145" s="1" t="s">
        <v>116</v>
      </c>
      <c r="Q145" s="1"/>
      <c r="R145" s="1" t="s">
        <v>70</v>
      </c>
      <c r="S145" s="1">
        <v>8201303001</v>
      </c>
      <c r="T145" s="1" t="s">
        <v>521</v>
      </c>
      <c r="U145" s="1" t="s">
        <v>522</v>
      </c>
      <c r="V145" s="1">
        <v>7742833055</v>
      </c>
      <c r="W145" s="1" t="s">
        <v>214</v>
      </c>
      <c r="X145" s="1">
        <v>40000</v>
      </c>
      <c r="Y145" s="1" t="s">
        <v>71</v>
      </c>
      <c r="Z145" s="1" t="s">
        <v>71</v>
      </c>
      <c r="AA145" s="1" t="s">
        <v>118</v>
      </c>
      <c r="AB145" s="1">
        <v>17</v>
      </c>
      <c r="AC145" s="1" t="s">
        <v>119</v>
      </c>
      <c r="AD145" s="1">
        <v>1</v>
      </c>
    </row>
    <row r="146" spans="1:30" ht="29">
      <c r="A146" s="1">
        <v>12</v>
      </c>
      <c r="B146" s="1" t="s">
        <v>64</v>
      </c>
      <c r="C146" s="1">
        <v>107</v>
      </c>
      <c r="D146" s="2">
        <v>41771</v>
      </c>
      <c r="E146" s="1" t="s">
        <v>523</v>
      </c>
      <c r="F146" s="1"/>
      <c r="G146" s="1" t="s">
        <v>436</v>
      </c>
      <c r="H146" s="1" t="s">
        <v>216</v>
      </c>
      <c r="I146" s="1" t="s">
        <v>68</v>
      </c>
      <c r="J146" s="2">
        <v>38422</v>
      </c>
      <c r="K146" s="1"/>
      <c r="L146" s="1"/>
      <c r="M146" s="1"/>
      <c r="N146" s="1"/>
      <c r="O146" s="1" t="s">
        <v>27</v>
      </c>
      <c r="P146" s="1" t="s">
        <v>116</v>
      </c>
      <c r="Q146" s="1"/>
      <c r="R146" s="1" t="s">
        <v>70</v>
      </c>
      <c r="S146" s="1">
        <v>8201303001</v>
      </c>
      <c r="T146" s="1" t="s">
        <v>524</v>
      </c>
      <c r="U146" s="1" t="s">
        <v>438</v>
      </c>
      <c r="V146" s="1">
        <v>8769271814</v>
      </c>
      <c r="W146" s="1" t="s">
        <v>525</v>
      </c>
      <c r="X146" s="1">
        <v>46000</v>
      </c>
      <c r="Y146" s="1" t="s">
        <v>71</v>
      </c>
      <c r="Z146" s="1" t="s">
        <v>71</v>
      </c>
      <c r="AA146" s="1" t="s">
        <v>118</v>
      </c>
      <c r="AB146" s="1">
        <v>15</v>
      </c>
      <c r="AC146" s="1" t="s">
        <v>119</v>
      </c>
      <c r="AD146" s="1">
        <v>1</v>
      </c>
    </row>
    <row r="147" spans="1:30" ht="29">
      <c r="A147" s="1">
        <v>12</v>
      </c>
      <c r="B147" s="1" t="s">
        <v>64</v>
      </c>
      <c r="C147" s="1">
        <v>457</v>
      </c>
      <c r="D147" s="2">
        <v>42928</v>
      </c>
      <c r="E147" s="1" t="s">
        <v>526</v>
      </c>
      <c r="F147" s="1"/>
      <c r="G147" s="1" t="s">
        <v>304</v>
      </c>
      <c r="H147" s="1" t="s">
        <v>527</v>
      </c>
      <c r="I147" s="1" t="s">
        <v>94</v>
      </c>
      <c r="J147" s="2">
        <v>38204</v>
      </c>
      <c r="K147" s="1"/>
      <c r="L147" s="1"/>
      <c r="M147" s="1"/>
      <c r="N147" s="1"/>
      <c r="O147" s="1" t="s">
        <v>28</v>
      </c>
      <c r="P147" s="1" t="s">
        <v>116</v>
      </c>
      <c r="Q147" s="1"/>
      <c r="R147" s="1" t="s">
        <v>70</v>
      </c>
      <c r="S147" s="1">
        <v>8201303001</v>
      </c>
      <c r="T147" s="1" t="s">
        <v>528</v>
      </c>
      <c r="U147" s="1" t="s">
        <v>529</v>
      </c>
      <c r="V147" s="1">
        <v>9521476089</v>
      </c>
      <c r="W147" s="1" t="s">
        <v>214</v>
      </c>
      <c r="X147" s="1">
        <v>40000</v>
      </c>
      <c r="Y147" s="1" t="s">
        <v>71</v>
      </c>
      <c r="Z147" s="1" t="s">
        <v>71</v>
      </c>
      <c r="AA147" s="1" t="s">
        <v>118</v>
      </c>
      <c r="AB147" s="1">
        <v>16</v>
      </c>
      <c r="AC147" s="1" t="s">
        <v>119</v>
      </c>
      <c r="AD147" s="1">
        <v>1</v>
      </c>
    </row>
    <row r="148" spans="1:30" ht="29">
      <c r="A148" s="1">
        <v>12</v>
      </c>
      <c r="B148" s="1" t="s">
        <v>64</v>
      </c>
      <c r="C148" s="1">
        <v>234</v>
      </c>
      <c r="D148" s="2">
        <v>42186</v>
      </c>
      <c r="E148" s="1" t="s">
        <v>530</v>
      </c>
      <c r="F148" s="1"/>
      <c r="G148" s="1" t="s">
        <v>531</v>
      </c>
      <c r="H148" s="1" t="s">
        <v>532</v>
      </c>
      <c r="I148" s="1" t="s">
        <v>94</v>
      </c>
      <c r="J148" s="2">
        <v>38115</v>
      </c>
      <c r="K148" s="1"/>
      <c r="L148" s="1"/>
      <c r="M148" s="1"/>
      <c r="N148" s="1"/>
      <c r="O148" s="1" t="s">
        <v>69</v>
      </c>
      <c r="P148" s="1" t="s">
        <v>116</v>
      </c>
      <c r="Q148" s="1"/>
      <c r="R148" s="1" t="s">
        <v>70</v>
      </c>
      <c r="S148" s="1">
        <v>8201303001</v>
      </c>
      <c r="T148" s="1" t="s">
        <v>533</v>
      </c>
      <c r="U148" s="1"/>
      <c r="V148" s="1">
        <v>9610050812</v>
      </c>
      <c r="W148" s="1" t="s">
        <v>525</v>
      </c>
      <c r="X148" s="1">
        <v>36000</v>
      </c>
      <c r="Y148" s="1" t="s">
        <v>71</v>
      </c>
      <c r="Z148" s="1" t="s">
        <v>71</v>
      </c>
      <c r="AA148" s="1" t="s">
        <v>118</v>
      </c>
      <c r="AB148" s="1">
        <v>16</v>
      </c>
      <c r="AC148" s="1" t="s">
        <v>119</v>
      </c>
      <c r="AD148" s="1">
        <v>1</v>
      </c>
    </row>
    <row r="149" spans="1:30" ht="29">
      <c r="A149" s="1">
        <v>12</v>
      </c>
      <c r="B149" s="1" t="s">
        <v>64</v>
      </c>
      <c r="C149" s="1">
        <v>356</v>
      </c>
      <c r="D149" s="2">
        <v>42935</v>
      </c>
      <c r="E149" s="1" t="s">
        <v>534</v>
      </c>
      <c r="F149" s="1"/>
      <c r="G149" s="1" t="s">
        <v>535</v>
      </c>
      <c r="H149" s="1" t="s">
        <v>447</v>
      </c>
      <c r="I149" s="1" t="s">
        <v>68</v>
      </c>
      <c r="J149" s="2">
        <v>37705</v>
      </c>
      <c r="K149" s="1"/>
      <c r="L149" s="1"/>
      <c r="M149" s="1"/>
      <c r="N149" s="1"/>
      <c r="O149" s="1" t="s">
        <v>69</v>
      </c>
      <c r="P149" s="1" t="s">
        <v>116</v>
      </c>
      <c r="Q149" s="1"/>
      <c r="R149" s="1" t="s">
        <v>70</v>
      </c>
      <c r="S149" s="1">
        <v>8201303001</v>
      </c>
      <c r="T149" s="1" t="s">
        <v>536</v>
      </c>
      <c r="U149" s="1"/>
      <c r="V149" s="1">
        <v>9783442188</v>
      </c>
      <c r="W149" s="1" t="s">
        <v>537</v>
      </c>
      <c r="X149" s="1">
        <v>150000</v>
      </c>
      <c r="Y149" s="1" t="s">
        <v>71</v>
      </c>
      <c r="Z149" s="1" t="s">
        <v>71</v>
      </c>
      <c r="AA149" s="1" t="s">
        <v>118</v>
      </c>
      <c r="AB149" s="1">
        <v>17</v>
      </c>
      <c r="AC149" s="1" t="s">
        <v>119</v>
      </c>
      <c r="AD149" s="1">
        <v>1</v>
      </c>
    </row>
    <row r="150" spans="1:30" ht="29">
      <c r="A150" s="1">
        <v>12</v>
      </c>
      <c r="B150" s="1" t="s">
        <v>64</v>
      </c>
      <c r="C150" s="1">
        <v>434</v>
      </c>
      <c r="D150" s="2">
        <v>41822</v>
      </c>
      <c r="E150" s="1" t="s">
        <v>538</v>
      </c>
      <c r="F150" s="1"/>
      <c r="G150" s="1" t="s">
        <v>539</v>
      </c>
      <c r="H150" s="1" t="s">
        <v>540</v>
      </c>
      <c r="I150" s="1" t="s">
        <v>94</v>
      </c>
      <c r="J150" s="2">
        <v>37918</v>
      </c>
      <c r="K150" s="1"/>
      <c r="L150" s="1"/>
      <c r="M150" s="1"/>
      <c r="N150" s="1"/>
      <c r="O150" s="1" t="s">
        <v>69</v>
      </c>
      <c r="P150" s="1" t="s">
        <v>116</v>
      </c>
      <c r="Q150" s="1"/>
      <c r="R150" s="1" t="s">
        <v>70</v>
      </c>
      <c r="S150" s="1">
        <v>8201303001</v>
      </c>
      <c r="T150" s="1" t="s">
        <v>541</v>
      </c>
      <c r="U150" s="1" t="s">
        <v>542</v>
      </c>
      <c r="V150" s="1">
        <v>9610060643</v>
      </c>
      <c r="W150" s="1" t="s">
        <v>543</v>
      </c>
      <c r="X150" s="1">
        <v>36000</v>
      </c>
      <c r="Y150" s="1" t="s">
        <v>71</v>
      </c>
      <c r="Z150" s="1" t="s">
        <v>71</v>
      </c>
      <c r="AA150" s="1" t="s">
        <v>118</v>
      </c>
      <c r="AB150" s="1">
        <v>17</v>
      </c>
      <c r="AC150" s="1" t="s">
        <v>119</v>
      </c>
      <c r="AD150" s="1">
        <v>0</v>
      </c>
    </row>
    <row r="151" spans="1:30" ht="29">
      <c r="A151" s="1">
        <v>12</v>
      </c>
      <c r="B151" s="1" t="s">
        <v>64</v>
      </c>
      <c r="C151" s="1">
        <v>439</v>
      </c>
      <c r="D151" s="2">
        <v>43284</v>
      </c>
      <c r="E151" s="1" t="s">
        <v>544</v>
      </c>
      <c r="F151" s="1"/>
      <c r="G151" s="1" t="s">
        <v>545</v>
      </c>
      <c r="H151" s="1" t="s">
        <v>112</v>
      </c>
      <c r="I151" s="1" t="s">
        <v>68</v>
      </c>
      <c r="J151" s="2">
        <v>37921</v>
      </c>
      <c r="K151" s="1"/>
      <c r="L151" s="1"/>
      <c r="M151" s="1"/>
      <c r="N151" s="1"/>
      <c r="O151" s="1" t="s">
        <v>27</v>
      </c>
      <c r="P151" s="1"/>
      <c r="Q151" s="1"/>
      <c r="R151" s="1" t="s">
        <v>70</v>
      </c>
      <c r="S151" s="1">
        <v>8201303001</v>
      </c>
      <c r="T151" s="1"/>
      <c r="U151" s="1" t="s">
        <v>546</v>
      </c>
      <c r="V151" s="1">
        <v>9001732642</v>
      </c>
      <c r="W151" s="1" t="s">
        <v>547</v>
      </c>
      <c r="X151" s="1">
        <v>40000</v>
      </c>
      <c r="Y151" s="1" t="s">
        <v>71</v>
      </c>
      <c r="Z151" s="1" t="s">
        <v>71</v>
      </c>
      <c r="AA151" s="1"/>
      <c r="AB151" s="1">
        <v>17</v>
      </c>
      <c r="AC151" s="1" t="s">
        <v>119</v>
      </c>
      <c r="AD151" s="1">
        <v>0</v>
      </c>
    </row>
    <row r="152" spans="1:30" ht="29">
      <c r="A152" s="1">
        <v>12</v>
      </c>
      <c r="B152" s="1" t="s">
        <v>64</v>
      </c>
      <c r="C152" s="1">
        <v>438</v>
      </c>
      <c r="D152" s="2">
        <v>41822</v>
      </c>
      <c r="E152" s="1" t="s">
        <v>548</v>
      </c>
      <c r="F152" s="1"/>
      <c r="G152" s="1" t="s">
        <v>549</v>
      </c>
      <c r="H152" s="1" t="s">
        <v>550</v>
      </c>
      <c r="I152" s="1" t="s">
        <v>68</v>
      </c>
      <c r="J152" s="2">
        <v>37867</v>
      </c>
      <c r="K152" s="1"/>
      <c r="L152" s="1"/>
      <c r="M152" s="1"/>
      <c r="N152" s="1"/>
      <c r="O152" s="1" t="s">
        <v>69</v>
      </c>
      <c r="P152" s="1" t="s">
        <v>116</v>
      </c>
      <c r="Q152" s="1"/>
      <c r="R152" s="1" t="s">
        <v>70</v>
      </c>
      <c r="S152" s="1">
        <v>8201303001</v>
      </c>
      <c r="T152" s="1" t="s">
        <v>551</v>
      </c>
      <c r="U152" s="1"/>
      <c r="V152" s="1">
        <v>9649826045</v>
      </c>
      <c r="W152" s="1" t="s">
        <v>543</v>
      </c>
      <c r="X152" s="1">
        <v>42000</v>
      </c>
      <c r="Y152" s="1" t="s">
        <v>71</v>
      </c>
      <c r="Z152" s="1" t="s">
        <v>71</v>
      </c>
      <c r="AA152" s="1" t="s">
        <v>118</v>
      </c>
      <c r="AB152" s="1">
        <v>17</v>
      </c>
      <c r="AC152" s="1" t="s">
        <v>119</v>
      </c>
      <c r="AD152" s="1">
        <v>0</v>
      </c>
    </row>
    <row r="153" spans="1:30" ht="29">
      <c r="A153" s="1">
        <v>12</v>
      </c>
      <c r="B153" s="1" t="s">
        <v>64</v>
      </c>
      <c r="C153" s="1">
        <v>429</v>
      </c>
      <c r="D153" s="2">
        <v>41824</v>
      </c>
      <c r="E153" s="1" t="s">
        <v>552</v>
      </c>
      <c r="F153" s="1"/>
      <c r="G153" s="1" t="s">
        <v>219</v>
      </c>
      <c r="H153" s="1" t="s">
        <v>553</v>
      </c>
      <c r="I153" s="1" t="s">
        <v>94</v>
      </c>
      <c r="J153" s="2">
        <v>37868</v>
      </c>
      <c r="K153" s="1"/>
      <c r="L153" s="1"/>
      <c r="M153" s="1"/>
      <c r="N153" s="1"/>
      <c r="O153" s="1" t="s">
        <v>26</v>
      </c>
      <c r="P153" s="1" t="s">
        <v>116</v>
      </c>
      <c r="Q153" s="1"/>
      <c r="R153" s="1" t="s">
        <v>70</v>
      </c>
      <c r="S153" s="1">
        <v>8201303001</v>
      </c>
      <c r="T153" s="1" t="s">
        <v>554</v>
      </c>
      <c r="U153" s="1" t="s">
        <v>555</v>
      </c>
      <c r="V153" s="1">
        <v>7779778063</v>
      </c>
      <c r="W153" s="1" t="s">
        <v>543</v>
      </c>
      <c r="X153" s="1">
        <v>45000</v>
      </c>
      <c r="Y153" s="1" t="s">
        <v>71</v>
      </c>
      <c r="Z153" s="1" t="s">
        <v>71</v>
      </c>
      <c r="AA153" s="1" t="s">
        <v>118</v>
      </c>
      <c r="AB153" s="1">
        <v>17</v>
      </c>
      <c r="AC153" s="1" t="s">
        <v>119</v>
      </c>
      <c r="AD153" s="1">
        <v>0</v>
      </c>
    </row>
    <row r="154" spans="1:30" ht="29">
      <c r="A154" s="1">
        <v>12</v>
      </c>
      <c r="B154" s="1" t="s">
        <v>64</v>
      </c>
      <c r="C154" s="1">
        <v>428</v>
      </c>
      <c r="D154" s="2">
        <v>41456</v>
      </c>
      <c r="E154" s="1" t="s">
        <v>556</v>
      </c>
      <c r="F154" s="1"/>
      <c r="G154" s="1" t="s">
        <v>172</v>
      </c>
      <c r="H154" s="1" t="s">
        <v>184</v>
      </c>
      <c r="I154" s="1" t="s">
        <v>94</v>
      </c>
      <c r="J154" s="2">
        <v>37753</v>
      </c>
      <c r="K154" s="1"/>
      <c r="L154" s="1"/>
      <c r="M154" s="1"/>
      <c r="N154" s="1"/>
      <c r="O154" s="1" t="s">
        <v>26</v>
      </c>
      <c r="P154" s="1" t="s">
        <v>116</v>
      </c>
      <c r="Q154" s="1"/>
      <c r="R154" s="1" t="s">
        <v>70</v>
      </c>
      <c r="S154" s="1">
        <v>8201303001</v>
      </c>
      <c r="T154" s="1" t="s">
        <v>557</v>
      </c>
      <c r="U154" s="1"/>
      <c r="V154" s="1">
        <v>9982947931</v>
      </c>
      <c r="W154" s="1" t="s">
        <v>558</v>
      </c>
      <c r="X154" s="1">
        <v>283815</v>
      </c>
      <c r="Y154" s="1" t="s">
        <v>71</v>
      </c>
      <c r="Z154" s="1" t="s">
        <v>71</v>
      </c>
      <c r="AA154" s="1" t="s">
        <v>118</v>
      </c>
      <c r="AB154" s="1">
        <v>17</v>
      </c>
      <c r="AC154" s="1" t="s">
        <v>119</v>
      </c>
      <c r="AD154" s="1">
        <v>0</v>
      </c>
    </row>
    <row r="155" spans="1:30" ht="29">
      <c r="A155" s="1">
        <v>12</v>
      </c>
      <c r="B155" s="1" t="s">
        <v>64</v>
      </c>
      <c r="C155" s="1">
        <v>117</v>
      </c>
      <c r="D155" s="2">
        <v>41771</v>
      </c>
      <c r="E155" s="1" t="s">
        <v>559</v>
      </c>
      <c r="F155" s="1"/>
      <c r="G155" s="1" t="s">
        <v>436</v>
      </c>
      <c r="H155" s="1" t="s">
        <v>464</v>
      </c>
      <c r="I155" s="1" t="s">
        <v>68</v>
      </c>
      <c r="J155" s="2">
        <v>38084</v>
      </c>
      <c r="K155" s="1"/>
      <c r="L155" s="1"/>
      <c r="M155" s="1"/>
      <c r="N155" s="1"/>
      <c r="O155" s="1" t="s">
        <v>28</v>
      </c>
      <c r="P155" s="1" t="s">
        <v>116</v>
      </c>
      <c r="Q155" s="1"/>
      <c r="R155" s="1" t="s">
        <v>70</v>
      </c>
      <c r="S155" s="1">
        <v>8201303001</v>
      </c>
      <c r="T155" s="1" t="s">
        <v>484</v>
      </c>
      <c r="U155" s="1" t="s">
        <v>466</v>
      </c>
      <c r="V155" s="1">
        <v>9610050812</v>
      </c>
      <c r="W155" s="1" t="s">
        <v>525</v>
      </c>
      <c r="X155" s="1">
        <v>110000</v>
      </c>
      <c r="Y155" s="1" t="s">
        <v>71</v>
      </c>
      <c r="Z155" s="1" t="s">
        <v>71</v>
      </c>
      <c r="AA155" s="1" t="s">
        <v>118</v>
      </c>
      <c r="AB155" s="1">
        <v>16</v>
      </c>
      <c r="AC155" s="1" t="s">
        <v>119</v>
      </c>
      <c r="AD155" s="1">
        <v>1</v>
      </c>
    </row>
    <row r="156" spans="1:30" ht="29">
      <c r="A156" s="1">
        <v>12</v>
      </c>
      <c r="B156" s="1" t="s">
        <v>64</v>
      </c>
      <c r="C156" s="1">
        <v>463</v>
      </c>
      <c r="D156" s="2">
        <v>43647</v>
      </c>
      <c r="E156" s="1" t="s">
        <v>560</v>
      </c>
      <c r="F156" s="1"/>
      <c r="G156" s="1" t="s">
        <v>198</v>
      </c>
      <c r="H156" s="1" t="s">
        <v>409</v>
      </c>
      <c r="I156" s="1" t="s">
        <v>94</v>
      </c>
      <c r="J156" s="2">
        <v>38082</v>
      </c>
      <c r="K156" s="1"/>
      <c r="L156" s="1"/>
      <c r="M156" s="1"/>
      <c r="N156" s="1"/>
      <c r="O156" s="1" t="s">
        <v>26</v>
      </c>
      <c r="P156" s="1" t="s">
        <v>116</v>
      </c>
      <c r="Q156" s="1"/>
      <c r="R156" s="1" t="s">
        <v>70</v>
      </c>
      <c r="S156" s="1">
        <v>8201303001</v>
      </c>
      <c r="T156" s="1" t="s">
        <v>561</v>
      </c>
      <c r="U156" s="1" t="s">
        <v>411</v>
      </c>
      <c r="V156" s="1">
        <v>9610050812</v>
      </c>
      <c r="W156" s="1" t="s">
        <v>525</v>
      </c>
      <c r="X156" s="1">
        <v>45000</v>
      </c>
      <c r="Y156" s="1" t="s">
        <v>71</v>
      </c>
      <c r="Z156" s="1" t="s">
        <v>71</v>
      </c>
      <c r="AA156" s="1" t="s">
        <v>118</v>
      </c>
      <c r="AB156" s="1">
        <v>16</v>
      </c>
      <c r="AC156" s="1" t="s">
        <v>119</v>
      </c>
      <c r="AD156" s="1">
        <v>2</v>
      </c>
    </row>
    <row r="157" spans="1:30" ht="29">
      <c r="A157" s="1">
        <v>12</v>
      </c>
      <c r="B157" s="1" t="s">
        <v>64</v>
      </c>
      <c r="C157" s="1">
        <v>307</v>
      </c>
      <c r="D157" s="2">
        <v>42564</v>
      </c>
      <c r="E157" s="1" t="s">
        <v>562</v>
      </c>
      <c r="F157" s="1"/>
      <c r="G157" s="1" t="s">
        <v>272</v>
      </c>
      <c r="H157" s="1" t="s">
        <v>75</v>
      </c>
      <c r="I157" s="1" t="s">
        <v>68</v>
      </c>
      <c r="J157" s="2">
        <v>37380</v>
      </c>
      <c r="K157" s="1"/>
      <c r="L157" s="1"/>
      <c r="M157" s="1"/>
      <c r="N157" s="1"/>
      <c r="O157" s="1" t="s">
        <v>26</v>
      </c>
      <c r="P157" s="1" t="s">
        <v>116</v>
      </c>
      <c r="Q157" s="1"/>
      <c r="R157" s="1" t="s">
        <v>70</v>
      </c>
      <c r="S157" s="1">
        <v>8201303001</v>
      </c>
      <c r="T157" s="1" t="s">
        <v>563</v>
      </c>
      <c r="U157" s="1" t="s">
        <v>274</v>
      </c>
      <c r="V157" s="1">
        <v>9649821295</v>
      </c>
      <c r="W157" s="1" t="s">
        <v>214</v>
      </c>
      <c r="X157" s="1">
        <v>40000</v>
      </c>
      <c r="Y157" s="1" t="s">
        <v>71</v>
      </c>
      <c r="Z157" s="1" t="s">
        <v>71</v>
      </c>
      <c r="AA157" s="1" t="s">
        <v>118</v>
      </c>
      <c r="AB157" s="1">
        <v>18</v>
      </c>
      <c r="AC157" s="1" t="s">
        <v>119</v>
      </c>
      <c r="AD157" s="1">
        <v>1</v>
      </c>
    </row>
    <row r="158" spans="1:30" ht="29">
      <c r="A158" s="1">
        <v>12</v>
      </c>
      <c r="B158" s="1" t="s">
        <v>64</v>
      </c>
      <c r="C158" s="1">
        <v>348</v>
      </c>
      <c r="D158" s="2">
        <v>42926</v>
      </c>
      <c r="E158" s="1" t="s">
        <v>564</v>
      </c>
      <c r="F158" s="1"/>
      <c r="G158" s="1" t="s">
        <v>469</v>
      </c>
      <c r="H158" s="1" t="s">
        <v>470</v>
      </c>
      <c r="I158" s="1" t="s">
        <v>68</v>
      </c>
      <c r="J158" s="2">
        <v>38004</v>
      </c>
      <c r="K158" s="1"/>
      <c r="L158" s="1"/>
      <c r="M158" s="1"/>
      <c r="N158" s="1"/>
      <c r="O158" s="1" t="s">
        <v>69</v>
      </c>
      <c r="P158" s="1" t="s">
        <v>116</v>
      </c>
      <c r="Q158" s="1"/>
      <c r="R158" s="1" t="s">
        <v>70</v>
      </c>
      <c r="S158" s="1">
        <v>8201303001</v>
      </c>
      <c r="T158" s="1" t="s">
        <v>565</v>
      </c>
      <c r="U158" s="1"/>
      <c r="V158" s="1">
        <v>9828776930</v>
      </c>
      <c r="W158" s="1" t="s">
        <v>214</v>
      </c>
      <c r="X158" s="1">
        <v>150000</v>
      </c>
      <c r="Y158" s="1" t="s">
        <v>71</v>
      </c>
      <c r="Z158" s="1" t="s">
        <v>71</v>
      </c>
      <c r="AA158" s="1" t="s">
        <v>118</v>
      </c>
      <c r="AB158" s="1">
        <v>16</v>
      </c>
      <c r="AC158" s="1" t="s">
        <v>119</v>
      </c>
      <c r="AD158" s="1">
        <v>1.5</v>
      </c>
    </row>
    <row r="159" spans="1:30" ht="29">
      <c r="A159" s="1">
        <v>12</v>
      </c>
      <c r="B159" s="1" t="s">
        <v>64</v>
      </c>
      <c r="C159" s="1">
        <v>466</v>
      </c>
      <c r="D159" s="2">
        <v>41824</v>
      </c>
      <c r="E159" s="1" t="s">
        <v>378</v>
      </c>
      <c r="F159" s="1"/>
      <c r="G159" s="1" t="s">
        <v>566</v>
      </c>
      <c r="H159" s="1" t="s">
        <v>567</v>
      </c>
      <c r="I159" s="1" t="s">
        <v>94</v>
      </c>
      <c r="J159" s="2">
        <v>38178</v>
      </c>
      <c r="K159" s="1"/>
      <c r="L159" s="1"/>
      <c r="M159" s="1"/>
      <c r="N159" s="1"/>
      <c r="O159" s="1" t="s">
        <v>69</v>
      </c>
      <c r="P159" s="1" t="s">
        <v>116</v>
      </c>
      <c r="Q159" s="1"/>
      <c r="R159" s="1" t="s">
        <v>70</v>
      </c>
      <c r="S159" s="1">
        <v>8201303001</v>
      </c>
      <c r="T159" s="1" t="s">
        <v>568</v>
      </c>
      <c r="U159" s="1"/>
      <c r="V159" s="1">
        <v>9166567078</v>
      </c>
      <c r="W159" s="1" t="s">
        <v>543</v>
      </c>
      <c r="X159" s="1">
        <v>48000</v>
      </c>
      <c r="Y159" s="1" t="s">
        <v>71</v>
      </c>
      <c r="Z159" s="1" t="s">
        <v>71</v>
      </c>
      <c r="AA159" s="1" t="s">
        <v>118</v>
      </c>
      <c r="AB159" s="1">
        <v>16</v>
      </c>
      <c r="AC159" s="1" t="s">
        <v>119</v>
      </c>
      <c r="AD159" s="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1223"/>
  <sheetViews>
    <sheetView view="pageBreakPreview" zoomScale="80" zoomScaleSheetLayoutView="80" workbookViewId="0">
      <selection activeCell="F22" sqref="F22"/>
    </sheetView>
  </sheetViews>
  <sheetFormatPr defaultColWidth="9.1796875" defaultRowHeight="14.5"/>
  <cols>
    <col min="1" max="2" width="9.1796875" style="9"/>
    <col min="3" max="3" width="9.453125" style="9" bestFit="1" customWidth="1"/>
    <col min="4" max="34" width="9.1796875" style="9"/>
    <col min="35" max="39" width="0" style="9" hidden="1" customWidth="1"/>
    <col min="40" max="16384" width="9.1796875" style="9"/>
  </cols>
  <sheetData>
    <row r="1" spans="1:38" ht="33" customHeight="1">
      <c r="A1" s="190" t="str">
        <f>CONCATENATE("fo|ky; dk uke %&amp;","  ",master!C4)</f>
        <v>fo|ky; dk uke %&amp;  jktdh; mPp ek/;fed fo|ky;] bUnjokM+k ¼jkuh½ ikyh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</row>
    <row r="2" spans="1:38" ht="23">
      <c r="A2" s="191" t="s">
        <v>574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AI2" s="9">
        <f>'Student Record paste by SD'!A2</f>
        <v>2</v>
      </c>
      <c r="AJ2" s="9" t="str">
        <f>IF(AI2="","",IF(AI2=1,"A",IF(AI2=2,"B",IF(AI2=3,"C",IF(AI2=4,"D",IF(AI2=5,"E",IF(AI2=6,"F",IF(AI2=7,"G",IF(AI2=8,"H",IF(AI2=9,"I",IF(AI2=10,"J",IF(AI2=11,"K",IF(AI2=12,"L")))))))))))))</f>
        <v>B</v>
      </c>
      <c r="AK2" s="9" t="str">
        <f>'Student Record paste by SD'!I2</f>
        <v>F</v>
      </c>
      <c r="AL2" s="9" t="str">
        <f>'Student Record paste by SD'!O2</f>
        <v>GEN</v>
      </c>
    </row>
    <row r="3" spans="1:38" ht="15.5">
      <c r="A3" s="192" t="s">
        <v>22</v>
      </c>
      <c r="B3" s="186" t="s">
        <v>23</v>
      </c>
      <c r="C3" s="185" t="s">
        <v>24</v>
      </c>
      <c r="D3" s="185"/>
      <c r="E3" s="185"/>
      <c r="F3" s="185" t="s">
        <v>25</v>
      </c>
      <c r="G3" s="185"/>
      <c r="H3" s="185"/>
      <c r="I3" s="185" t="s">
        <v>26</v>
      </c>
      <c r="J3" s="185"/>
      <c r="K3" s="185"/>
      <c r="L3" s="185" t="s">
        <v>27</v>
      </c>
      <c r="M3" s="185"/>
      <c r="N3" s="185"/>
      <c r="O3" s="185" t="s">
        <v>28</v>
      </c>
      <c r="P3" s="185"/>
      <c r="Q3" s="185"/>
      <c r="R3" s="185" t="s">
        <v>29</v>
      </c>
      <c r="S3" s="185"/>
      <c r="T3" s="185"/>
      <c r="U3" s="185" t="s">
        <v>30</v>
      </c>
      <c r="V3" s="185"/>
      <c r="W3" s="185"/>
      <c r="AI3" s="9">
        <f>'Student Record paste by SD'!A3</f>
        <v>2</v>
      </c>
      <c r="AJ3" s="9" t="str">
        <f t="shared" ref="AJ3:AJ68" si="0">IF(AI3="","",IF(AI3=1,"A",IF(AI3=2,"B",IF(AI3=3,"C",IF(AI3=4,"D",IF(AI3=5,"E",IF(AI3=6,"F",IF(AI3=7,"G",IF(AI3=8,"H",IF(AI3=9,"I",IF(AI3=10,"J",IF(AI3=11,"K",IF(AI3=12,"L")))))))))))))</f>
        <v>B</v>
      </c>
      <c r="AK3" s="9" t="str">
        <f>'Student Record paste by SD'!I3</f>
        <v>F</v>
      </c>
      <c r="AL3" s="9" t="str">
        <f>'Student Record paste by SD'!O3</f>
        <v>SC</v>
      </c>
    </row>
    <row r="4" spans="1:38" ht="15.5">
      <c r="A4" s="193"/>
      <c r="B4" s="187"/>
      <c r="C4" s="55" t="s">
        <v>31</v>
      </c>
      <c r="D4" s="55" t="s">
        <v>32</v>
      </c>
      <c r="E4" s="55" t="s">
        <v>33</v>
      </c>
      <c r="F4" s="55" t="s">
        <v>31</v>
      </c>
      <c r="G4" s="55" t="s">
        <v>32</v>
      </c>
      <c r="H4" s="55" t="s">
        <v>33</v>
      </c>
      <c r="I4" s="55" t="s">
        <v>31</v>
      </c>
      <c r="J4" s="55" t="s">
        <v>32</v>
      </c>
      <c r="K4" s="55" t="s">
        <v>33</v>
      </c>
      <c r="L4" s="55" t="s">
        <v>31</v>
      </c>
      <c r="M4" s="55" t="s">
        <v>32</v>
      </c>
      <c r="N4" s="55" t="s">
        <v>33</v>
      </c>
      <c r="O4" s="55" t="s">
        <v>31</v>
      </c>
      <c r="P4" s="55" t="s">
        <v>32</v>
      </c>
      <c r="Q4" s="55" t="s">
        <v>33</v>
      </c>
      <c r="R4" s="55" t="s">
        <v>31</v>
      </c>
      <c r="S4" s="55" t="s">
        <v>32</v>
      </c>
      <c r="T4" s="55" t="s">
        <v>33</v>
      </c>
      <c r="U4" s="55" t="s">
        <v>31</v>
      </c>
      <c r="V4" s="55" t="s">
        <v>32</v>
      </c>
      <c r="W4" s="55" t="s">
        <v>33</v>
      </c>
      <c r="AI4" s="9">
        <f>'Student Record paste by SD'!A4</f>
        <v>2</v>
      </c>
      <c r="AJ4" s="9" t="str">
        <f t="shared" si="0"/>
        <v>B</v>
      </c>
      <c r="AK4" s="9" t="str">
        <f>'Student Record paste by SD'!I4</f>
        <v>F</v>
      </c>
      <c r="AL4" s="9" t="str">
        <f>'Student Record paste by SD'!O4</f>
        <v>GEN</v>
      </c>
    </row>
    <row r="5" spans="1:38">
      <c r="A5" s="56">
        <v>1</v>
      </c>
      <c r="B5" s="56">
        <v>1</v>
      </c>
      <c r="C5" s="56">
        <f>COUNTIFS($AK$2:$AK$1223,"M",$AL$2:$AL$1223,"GEN",$AJ$2:$AJ$1223,"A")</f>
        <v>0</v>
      </c>
      <c r="D5" s="56">
        <f>COUNTIFS($AK$2:$AK$1223,"F",$AL$2:$AL$1223,"GEN",$AJ$2:$AJ$1223,"A")</f>
        <v>0</v>
      </c>
      <c r="E5" s="56">
        <f>SUM(C5,D5)</f>
        <v>0</v>
      </c>
      <c r="F5" s="56">
        <f>COUNTIFS($AK$2:$AK$1223,"M",$AL$2:$AL$1223,"ST",$AJ$2:$AJ$1223,"A")</f>
        <v>0</v>
      </c>
      <c r="G5" s="56">
        <f>COUNTIFS($AK$2:$AK$1223,"F",$AL$2:$AL$1223,"ST",$AJ$2:$AJ$1223,"A")</f>
        <v>0</v>
      </c>
      <c r="H5" s="56">
        <f>SUM(F5,G5)</f>
        <v>0</v>
      </c>
      <c r="I5" s="56">
        <f>COUNTIFS($AK$2:$AK$1223,"M",$AL$2:$AL$1223,"SC",$AJ$2:$AJ$1223,"A")</f>
        <v>0</v>
      </c>
      <c r="J5" s="56">
        <f>COUNTIFS($AK$2:$AK$1223,"F",$AL$2:$AL$1223,"SC",$AJ$2:$AJ$1223,"A")</f>
        <v>0</v>
      </c>
      <c r="K5" s="56">
        <f>SUM(I5,J5)</f>
        <v>0</v>
      </c>
      <c r="L5" s="56">
        <f>COUNTIFS($AK$2:$AK$1223,"M",$AL$2:$AL$1223,"OBC",$AJ$2:$AJ$1223,"A")</f>
        <v>0</v>
      </c>
      <c r="M5" s="56">
        <f>COUNTIFS($AK$2:$AK$1223,"F",$AL$2:$AL$1223,"OBC",$AJ$2:$AJ$1223,"A")</f>
        <v>0</v>
      </c>
      <c r="N5" s="56">
        <f>SUM(L5,M5)</f>
        <v>0</v>
      </c>
      <c r="O5" s="56">
        <f>COUNTIFS($AK$2:$AK$1223,"M",$AL$2:$AL$1223,"SBC",$AJ$2:$AJ$1223,"A")</f>
        <v>0</v>
      </c>
      <c r="P5" s="56">
        <f>COUNTIFS($AK$2:$AK$1223,"F",$AL$2:$AL$1223,"SBC",$AJ$2:$AJ$1223,"A")</f>
        <v>0</v>
      </c>
      <c r="Q5" s="56">
        <f>SUM(O5,P5)</f>
        <v>0</v>
      </c>
      <c r="R5" s="57">
        <f>SUM(C5,F5,I5,L5,O5)</f>
        <v>0</v>
      </c>
      <c r="S5" s="57">
        <f>SUM(D5,G5,J5,M5,P5)</f>
        <v>0</v>
      </c>
      <c r="T5" s="57">
        <f>SUM(E5,H5,K5,N5,Q5)</f>
        <v>0</v>
      </c>
      <c r="U5" s="56">
        <f>COUNTIFS($AK$2:$AK$1223,"M",$AL$2:$AL$1223,"MIN",$AJ$2:$AJ$1223,"A")</f>
        <v>0</v>
      </c>
      <c r="V5" s="56">
        <f>COUNTIFS($AK$2:$AK$1223,"F",$AL$2:$AL$1223,"MIN",$AJ$2:$AJ$1223,"A")</f>
        <v>0</v>
      </c>
      <c r="W5" s="56">
        <f>SUM(U5,V5)</f>
        <v>0</v>
      </c>
      <c r="AI5" s="9">
        <f>'Student Record paste by SD'!A5</f>
        <v>2</v>
      </c>
      <c r="AJ5" s="9" t="str">
        <f t="shared" si="0"/>
        <v>B</v>
      </c>
      <c r="AK5" s="9" t="str">
        <f>'Student Record paste by SD'!I5</f>
        <v>F</v>
      </c>
      <c r="AL5" s="9" t="str">
        <f>'Student Record paste by SD'!O5</f>
        <v>SC</v>
      </c>
    </row>
    <row r="6" spans="1:38">
      <c r="A6" s="56">
        <v>2</v>
      </c>
      <c r="B6" s="56">
        <v>2</v>
      </c>
      <c r="C6" s="56">
        <f>COUNTIFS($AK$2:$AK$1223,"M",$AL$2:$AL$1223,"GEN",$AJ$2:$AJ$1223,"B")</f>
        <v>0</v>
      </c>
      <c r="D6" s="56">
        <f>COUNTIFS($AK$2:$AK$1223,"F",$AL$2:$AL$1223,"GEN",$AJ$2:$AJ$1223,"B")</f>
        <v>2</v>
      </c>
      <c r="E6" s="56">
        <f t="shared" ref="E6:E16" si="1">SUM(C6,D6)</f>
        <v>2</v>
      </c>
      <c r="F6" s="56">
        <f>COUNTIFS($AK$2:$AK$1223,"M",$AL$2:$AL$1223,"ST",$AJ$2:$AJ$1223,"B")</f>
        <v>0</v>
      </c>
      <c r="G6" s="56">
        <f>COUNTIFS($AK$2:$AK$1223,"F",$AL$2:$AL$1223,"ST",$AJ$2:$AJ$1223,"B")</f>
        <v>0</v>
      </c>
      <c r="H6" s="56">
        <f t="shared" ref="H6:H16" si="2">SUM(F6,G6)</f>
        <v>0</v>
      </c>
      <c r="I6" s="56">
        <f>COUNTIFS($AK$2:$AK$1223,"M",$AL$2:$AL$1223,"SC",$AJ$2:$AJ$1223,"B")</f>
        <v>1</v>
      </c>
      <c r="J6" s="56">
        <f>COUNTIFS($AK$2:$AK$1223,"F",$AL$2:$AL$1223,"SC",$AJ$2:$AJ$1223,"B")</f>
        <v>9</v>
      </c>
      <c r="K6" s="56">
        <f t="shared" ref="K6:K16" si="3">SUM(I6,J6)</f>
        <v>10</v>
      </c>
      <c r="L6" s="56">
        <f>COUNTIFS($AK$2:$AK$1223,"M",$AL$2:$AL$1223,"OBC",$AJ$2:$AJ$1223,"B")</f>
        <v>0</v>
      </c>
      <c r="M6" s="56">
        <f>COUNTIFS($AK$2:$AK$1223,"F",$AL$2:$AL$1223,"OBC",$AJ$2:$AJ$1223,"B")</f>
        <v>1</v>
      </c>
      <c r="N6" s="56">
        <f t="shared" ref="N6:N16" si="4">SUM(L6,M6)</f>
        <v>1</v>
      </c>
      <c r="O6" s="56">
        <f>COUNTIFS($AK$2:$AK$1223,"M",$AL$2:$AL$1223,"SBC",$AJ$2:$AJ$1223,"B")</f>
        <v>1</v>
      </c>
      <c r="P6" s="56">
        <f>COUNTIFS($AK$2:$AK$1223,"F",$AL$2:$AL$1223,"SBC",$AJ$2:$AJ$1223,"B")</f>
        <v>2</v>
      </c>
      <c r="Q6" s="56">
        <f t="shared" ref="Q6:Q16" si="5">SUM(O6,P6)</f>
        <v>3</v>
      </c>
      <c r="R6" s="57">
        <f t="shared" ref="R6:R16" si="6">SUM(C6,F6,I6,L6,O6)</f>
        <v>2</v>
      </c>
      <c r="S6" s="57">
        <f t="shared" ref="S6:S16" si="7">SUM(D6,G6,J6,M6,P6)</f>
        <v>14</v>
      </c>
      <c r="T6" s="57">
        <f t="shared" ref="T6:T16" si="8">SUM(E6,H6,K6,N6,Q6)</f>
        <v>16</v>
      </c>
      <c r="U6" s="56">
        <f>COUNTIFS($AK$2:$AK$1223,"M",$AL$2:$AL$1223,"MIN",$AJ$2:$AJ$1223,"B")</f>
        <v>0</v>
      </c>
      <c r="V6" s="56">
        <f>COUNTIFS($AK$2:$AK$1223,"F",$AL$2:$AL$1223,"MIN",$AJ$2:$AJ$1223,"B")</f>
        <v>0</v>
      </c>
      <c r="W6" s="56">
        <f t="shared" ref="W6:W16" si="9">SUM(U6,V6)</f>
        <v>0</v>
      </c>
      <c r="AI6" s="9">
        <f>'Student Record paste by SD'!A6</f>
        <v>2</v>
      </c>
      <c r="AJ6" s="9" t="str">
        <f t="shared" si="0"/>
        <v>B</v>
      </c>
      <c r="AK6" s="9" t="str">
        <f>'Student Record paste by SD'!I6</f>
        <v>F</v>
      </c>
      <c r="AL6" s="9" t="str">
        <f>'Student Record paste by SD'!O6</f>
        <v>SC</v>
      </c>
    </row>
    <row r="7" spans="1:38">
      <c r="A7" s="56">
        <v>3</v>
      </c>
      <c r="B7" s="56">
        <v>3</v>
      </c>
      <c r="C7" s="56">
        <f>COUNTIFS($AK$2:$AK$1223,"M",$AL$2:$AL$1223,"GEN",$AJ$2:$AJ$1223,"C")</f>
        <v>0</v>
      </c>
      <c r="D7" s="56">
        <f>COUNTIFS($AK$2:$AK$1223,"F",$AL$2:$AL$1223,"GEN",$AJ$2:$AJ$1223,"C")</f>
        <v>0</v>
      </c>
      <c r="E7" s="56">
        <f t="shared" si="1"/>
        <v>0</v>
      </c>
      <c r="F7" s="56">
        <f>COUNTIFS($AK$2:$AK$1223,"M",$AL$2:$AL$1223,"ST",$AJ$2:$AJ$1223,"C")</f>
        <v>0</v>
      </c>
      <c r="G7" s="56">
        <f>COUNTIFS($AK$2:$AK$1223,"F",$AL$2:$AL$1223,"ST",$AJ$2:$AJ$1223,"C")</f>
        <v>0</v>
      </c>
      <c r="H7" s="56">
        <f t="shared" si="2"/>
        <v>0</v>
      </c>
      <c r="I7" s="56">
        <f>COUNTIFS($AK$2:$AK$1223,"M",$AL$2:$AL$1223,"SC",$AJ$2:$AJ$1223,"C")</f>
        <v>2</v>
      </c>
      <c r="J7" s="56">
        <f>COUNTIFS($AK$2:$AK$1223,"F",$AL$2:$AL$1223,"SC",$AJ$2:$AJ$1223,"C")</f>
        <v>2</v>
      </c>
      <c r="K7" s="56">
        <f t="shared" si="3"/>
        <v>4</v>
      </c>
      <c r="L7" s="56">
        <f>COUNTIFS($AK$2:$AK$1223,"M",$AL$2:$AL$1223,"OBC",$AJ$2:$AJ$1223,"C")</f>
        <v>3</v>
      </c>
      <c r="M7" s="56">
        <f>COUNTIFS($AK$2:$AK$1223,"F",$AL$2:$AL$1223,"OBC",$AJ$2:$AJ$1223,"C")</f>
        <v>3</v>
      </c>
      <c r="N7" s="56">
        <f t="shared" si="4"/>
        <v>6</v>
      </c>
      <c r="O7" s="56">
        <f>COUNTIFS($AK$2:$AK$1223,"M",$AL$2:$AL$1223,"SBC",$AJ$2:$AJ$1223,"C")</f>
        <v>2</v>
      </c>
      <c r="P7" s="56">
        <f>COUNTIFS($AK$2:$AK$1223,"F",$AL$2:$AL$1223,"SBC",$AJ$2:$AJ$1223,"C")</f>
        <v>3</v>
      </c>
      <c r="Q7" s="56">
        <f t="shared" si="5"/>
        <v>5</v>
      </c>
      <c r="R7" s="57">
        <f t="shared" si="6"/>
        <v>7</v>
      </c>
      <c r="S7" s="57">
        <f t="shared" si="7"/>
        <v>8</v>
      </c>
      <c r="T7" s="57">
        <f t="shared" si="8"/>
        <v>15</v>
      </c>
      <c r="U7" s="56">
        <f>COUNTIFS($AK$2:$AK$1223,"M",$AL$2:$AL$1223,"MIN",$AJ$2:$AJ$1223,"C")</f>
        <v>0</v>
      </c>
      <c r="V7" s="56">
        <f>COUNTIFS($AK$2:$AK$1223,"F",$AL$2:$AL$1223,"MIN",$AJ$2:$AJ$1223,"C")</f>
        <v>0</v>
      </c>
      <c r="W7" s="56">
        <f t="shared" si="9"/>
        <v>0</v>
      </c>
      <c r="AI7" s="9">
        <f>'Student Record paste by SD'!A7</f>
        <v>2</v>
      </c>
      <c r="AJ7" s="9" t="str">
        <f t="shared" si="0"/>
        <v>B</v>
      </c>
      <c r="AK7" s="9" t="str">
        <f>'Student Record paste by SD'!I7</f>
        <v>F</v>
      </c>
      <c r="AL7" s="9" t="str">
        <f>'Student Record paste by SD'!O7</f>
        <v>SC</v>
      </c>
    </row>
    <row r="8" spans="1:38">
      <c r="A8" s="56">
        <v>4</v>
      </c>
      <c r="B8" s="56">
        <v>4</v>
      </c>
      <c r="C8" s="56">
        <f>COUNTIFS($AK$2:$AK$1223,"M",$AL$2:$AL$1223,"GEN",$AJ$2:$AJ$1223,"D")</f>
        <v>1</v>
      </c>
      <c r="D8" s="56">
        <f>COUNTIFS($AK$2:$AK$1223,"F",$AL$2:$AL$1223,"GEN",$AJ$2:$AJ$1223,"D")</f>
        <v>1</v>
      </c>
      <c r="E8" s="56">
        <f t="shared" si="1"/>
        <v>2</v>
      </c>
      <c r="F8" s="56">
        <f>COUNTIFS($AK$2:$AK$1223,"M",$AL$2:$AL$1223,"ST",$AJ$2:$AJ$1223,"D")</f>
        <v>0</v>
      </c>
      <c r="G8" s="56">
        <f>COUNTIFS($AK$2:$AK$1223,"F",$AL$2:$AL$1223,"ST",$AJ$2:$AJ$1223,"D")</f>
        <v>0</v>
      </c>
      <c r="H8" s="56">
        <f t="shared" si="2"/>
        <v>0</v>
      </c>
      <c r="I8" s="56">
        <f>COUNTIFS($AK$2:$AK$1223,"M",$AL$2:$AL$1223,"SC",$AJ$2:$AJ$1223,"D")</f>
        <v>3</v>
      </c>
      <c r="J8" s="56">
        <f>COUNTIFS($AK$2:$AK$1223,"F",$AL$2:$AL$1223,"SC",$AJ$2:$AJ$1223,"D")</f>
        <v>0</v>
      </c>
      <c r="K8" s="56">
        <f t="shared" si="3"/>
        <v>3</v>
      </c>
      <c r="L8" s="56">
        <f>COUNTIFS($AK$2:$AK$1223,"M",$AL$2:$AL$1223,"OBC",$AJ$2:$AJ$1223,"D")</f>
        <v>1</v>
      </c>
      <c r="M8" s="56">
        <f>COUNTIFS($AK$2:$AK$1223,"F",$AL$2:$AL$1223,"OBC",$AJ$2:$AJ$1223,"D")</f>
        <v>4</v>
      </c>
      <c r="N8" s="56">
        <f t="shared" si="4"/>
        <v>5</v>
      </c>
      <c r="O8" s="56">
        <f>COUNTIFS($AK$2:$AK$1223,"M",$AL$2:$AL$1223,"SBC",$AJ$2:$AJ$1223,"D")</f>
        <v>0</v>
      </c>
      <c r="P8" s="56">
        <f>COUNTIFS($AK$2:$AK$1223,"F",$AL$2:$AL$1223,"SBC",$AJ$2:$AJ$1223,"D")</f>
        <v>3</v>
      </c>
      <c r="Q8" s="56">
        <f t="shared" si="5"/>
        <v>3</v>
      </c>
      <c r="R8" s="57">
        <f t="shared" si="6"/>
        <v>5</v>
      </c>
      <c r="S8" s="57">
        <f t="shared" si="7"/>
        <v>8</v>
      </c>
      <c r="T8" s="57">
        <f t="shared" si="8"/>
        <v>13</v>
      </c>
      <c r="U8" s="56">
        <f>COUNTIFS($AK$2:$AK$1223,"M",$AL$2:$AL$1223,"MIN",$AJ$2:$AJ$1223,"D")</f>
        <v>0</v>
      </c>
      <c r="V8" s="56">
        <f>COUNTIFS($AK$2:$AK$1223,"F",$AL$2:$AL$1223,"MIN",$AJ$2:$AJ$1223,"D")</f>
        <v>0</v>
      </c>
      <c r="W8" s="56">
        <f t="shared" si="9"/>
        <v>0</v>
      </c>
      <c r="AI8" s="9">
        <f>'Student Record paste by SD'!A8</f>
        <v>2</v>
      </c>
      <c r="AJ8" s="9" t="str">
        <f t="shared" si="0"/>
        <v>B</v>
      </c>
      <c r="AK8" s="9" t="str">
        <f>'Student Record paste by SD'!I8</f>
        <v>F</v>
      </c>
      <c r="AL8" s="9" t="str">
        <f>'Student Record paste by SD'!O8</f>
        <v>SBC</v>
      </c>
    </row>
    <row r="9" spans="1:38">
      <c r="A9" s="56">
        <v>5</v>
      </c>
      <c r="B9" s="56">
        <v>5</v>
      </c>
      <c r="C9" s="56">
        <f>COUNTIFS($AK$2:$AK$1223,"M",$AL$2:$AL$1223,"GEN",$AJ$2:$AJ$1223,"E")</f>
        <v>1</v>
      </c>
      <c r="D9" s="56">
        <f>COUNTIFS($AK$2:$AK$1223,"F",$AL$2:$AL$1223,"GEN",$AJ$2:$AJ$1223,"E")</f>
        <v>0</v>
      </c>
      <c r="E9" s="56">
        <f t="shared" si="1"/>
        <v>1</v>
      </c>
      <c r="F9" s="56">
        <f>COUNTIFS($AK$2:$AK$1223,"M",$AL$2:$AL$1223,"ST",$AJ$2:$AJ$1223,"E")</f>
        <v>0</v>
      </c>
      <c r="G9" s="56">
        <f>COUNTIFS($AK$2:$AK$1223,"F",$AL$2:$AL$1223,"ST",$AJ$2:$AJ$1223,"E")</f>
        <v>0</v>
      </c>
      <c r="H9" s="56">
        <f t="shared" si="2"/>
        <v>0</v>
      </c>
      <c r="I9" s="56">
        <f>COUNTIFS($AK$2:$AK$1223,"M",$AL$2:$AL$1223,"SC",$AJ$2:$AJ$1223,"E")</f>
        <v>0</v>
      </c>
      <c r="J9" s="56">
        <f>COUNTIFS($AK$2:$AK$1223,"F",$AL$2:$AL$1223,"SC",$AJ$2:$AJ$1223,"E")</f>
        <v>3</v>
      </c>
      <c r="K9" s="56">
        <f t="shared" si="3"/>
        <v>3</v>
      </c>
      <c r="L9" s="56">
        <f>COUNTIFS($AK$2:$AK$1223,"M",$AL$2:$AL$1223,"OBC",$AJ$2:$AJ$1223,"E")</f>
        <v>3</v>
      </c>
      <c r="M9" s="56">
        <f>COUNTIFS($AK$2:$AK$1223,"F",$AL$2:$AL$1223,"OBC",$AJ$2:$AJ$1223,"E")</f>
        <v>1</v>
      </c>
      <c r="N9" s="56">
        <f t="shared" si="4"/>
        <v>4</v>
      </c>
      <c r="O9" s="56">
        <f>COUNTIFS($AK$2:$AK$1223,"M",$AL$2:$AL$1223,"SBC",$AJ$2:$AJ$1223,"E")</f>
        <v>1</v>
      </c>
      <c r="P9" s="56">
        <f>COUNTIFS($AK$2:$AK$1223,"F",$AL$2:$AL$1223,"SBC",$AJ$2:$AJ$1223,"E")</f>
        <v>1</v>
      </c>
      <c r="Q9" s="56">
        <f t="shared" si="5"/>
        <v>2</v>
      </c>
      <c r="R9" s="57">
        <f t="shared" si="6"/>
        <v>5</v>
      </c>
      <c r="S9" s="57">
        <f t="shared" si="7"/>
        <v>5</v>
      </c>
      <c r="T9" s="57">
        <f t="shared" si="8"/>
        <v>10</v>
      </c>
      <c r="U9" s="56">
        <f>COUNTIFS($AK$2:$AK$1223,"M",$AL$2:$AL$1223,"MIN",$AJ$2:$AJ$1223,"E")</f>
        <v>0</v>
      </c>
      <c r="V9" s="56">
        <f>COUNTIFS($AK$2:$AK$1223,"F",$AL$2:$AL$1223,"MIN",$AJ$2:$AJ$1223,"E")</f>
        <v>0</v>
      </c>
      <c r="W9" s="56">
        <f t="shared" si="9"/>
        <v>0</v>
      </c>
      <c r="AI9" s="9">
        <f>'Student Record paste by SD'!A9</f>
        <v>2</v>
      </c>
      <c r="AJ9" s="9" t="str">
        <f t="shared" si="0"/>
        <v>B</v>
      </c>
      <c r="AK9" s="9" t="str">
        <f>'Student Record paste by SD'!I9</f>
        <v>M</v>
      </c>
      <c r="AL9" s="9" t="str">
        <f>'Student Record paste by SD'!O9</f>
        <v>SC</v>
      </c>
    </row>
    <row r="10" spans="1:38">
      <c r="A10" s="56">
        <v>6</v>
      </c>
      <c r="B10" s="56">
        <v>6</v>
      </c>
      <c r="C10" s="56">
        <f>COUNTIFS($AK$2:$AK$1223,"M",$AL$2:$AL$1223,"GEN",$AJ$2:$AJ$1223,"F")</f>
        <v>0</v>
      </c>
      <c r="D10" s="56">
        <f>COUNTIFS($AK$2:$AK$1223,"F",$AL$2:$AL$1223,"GEN",$AJ$2:$AJ$1223,"F")</f>
        <v>0</v>
      </c>
      <c r="E10" s="56">
        <f t="shared" si="1"/>
        <v>0</v>
      </c>
      <c r="F10" s="56">
        <f>COUNTIFS($AK$2:$AK$1223,"M",$AL$2:$AL$1223,"ST",$AJ$2:$AJ$1223,"F")</f>
        <v>1</v>
      </c>
      <c r="G10" s="56">
        <f>COUNTIFS($AK$2:$AK$1223,"F",$AL$2:$AL$1223,"ST",$AJ$2:$AJ$1223,"F")</f>
        <v>0</v>
      </c>
      <c r="H10" s="56">
        <f t="shared" si="2"/>
        <v>1</v>
      </c>
      <c r="I10" s="56">
        <f>COUNTIFS($AK$2:$AK$1223,"M",$AL$2:$AL$1223,"SC",$AJ$2:$AJ$1223,"F")</f>
        <v>4</v>
      </c>
      <c r="J10" s="56">
        <f>COUNTIFS($AK$2:$AK$1223,"F",$AL$2:$AL$1223,"SC",$AJ$2:$AJ$1223,"F")</f>
        <v>4</v>
      </c>
      <c r="K10" s="56">
        <f t="shared" si="3"/>
        <v>8</v>
      </c>
      <c r="L10" s="56">
        <f>COUNTIFS($AK$2:$AK$1223,"M",$AL$2:$AL$1223,"OBC",$AJ$2:$AJ$1223,"F")</f>
        <v>4</v>
      </c>
      <c r="M10" s="56">
        <f>COUNTIFS($AK$2:$AK$1223,"F",$AL$2:$AL$1223,"OBC",$AJ$2:$AJ$1223,"F")</f>
        <v>3</v>
      </c>
      <c r="N10" s="56">
        <f t="shared" si="4"/>
        <v>7</v>
      </c>
      <c r="O10" s="56">
        <f>COUNTIFS($AK$2:$AK$1223,"M",$AL$2:$AL$1223,"SBC",$AJ$2:$AJ$1223,"F")</f>
        <v>0</v>
      </c>
      <c r="P10" s="56">
        <f>COUNTIFS($AK$2:$AK$1223,"F",$AL$2:$AL$1223,"SBC",$AJ$2:$AJ$1223,"F")</f>
        <v>0</v>
      </c>
      <c r="Q10" s="56">
        <f t="shared" si="5"/>
        <v>0</v>
      </c>
      <c r="R10" s="57">
        <f t="shared" si="6"/>
        <v>9</v>
      </c>
      <c r="S10" s="57">
        <f t="shared" si="7"/>
        <v>7</v>
      </c>
      <c r="T10" s="57">
        <f t="shared" si="8"/>
        <v>16</v>
      </c>
      <c r="U10" s="56">
        <f>COUNTIFS($AK$2:$AK$1223,"M",$AL$2:$AL$1223,"MIN",$AJ$2:$AJ$1223,"F")</f>
        <v>0</v>
      </c>
      <c r="V10" s="56">
        <f>COUNTIFS($AK$2:$AK$1223,"F",$AL$2:$AL$1223,"MIN",$AJ$2:$AJ$1223,"F")</f>
        <v>0</v>
      </c>
      <c r="W10" s="56">
        <f t="shared" si="9"/>
        <v>0</v>
      </c>
      <c r="AI10" s="9">
        <f>'Student Record paste by SD'!A10</f>
        <v>2</v>
      </c>
      <c r="AJ10" s="9" t="str">
        <f t="shared" si="0"/>
        <v>B</v>
      </c>
      <c r="AK10" s="9" t="str">
        <f>'Student Record paste by SD'!I10</f>
        <v>M</v>
      </c>
      <c r="AL10" s="9" t="str">
        <f>'Student Record paste by SD'!O10</f>
        <v>SBC</v>
      </c>
    </row>
    <row r="11" spans="1:38">
      <c r="A11" s="56">
        <v>7</v>
      </c>
      <c r="B11" s="56">
        <v>7</v>
      </c>
      <c r="C11" s="56">
        <f>COUNTIFS($AK$2:$AK$1223,"M",$AL$2:$AL$1223,"GEN",$AJ$2:$AJ$1223,"G")</f>
        <v>1</v>
      </c>
      <c r="D11" s="56">
        <f>COUNTIFS($AK$2:$AK$1223,"F",$AL$2:$AL$1223,"GEN",$AJ$2:$AJ$1223,"G")</f>
        <v>0</v>
      </c>
      <c r="E11" s="56">
        <f t="shared" si="1"/>
        <v>1</v>
      </c>
      <c r="F11" s="56">
        <f>COUNTIFS($AK$2:$AK$1223,"M",$AL$2:$AL$1223,"ST",$AJ$2:$AJ$1223,"G")</f>
        <v>0</v>
      </c>
      <c r="G11" s="56">
        <f>COUNTIFS($AK$2:$AK$1223,"F",$AL$2:$AL$1223,"ST",$AJ$2:$AJ$1223,"G")</f>
        <v>1</v>
      </c>
      <c r="H11" s="56">
        <f t="shared" si="2"/>
        <v>1</v>
      </c>
      <c r="I11" s="56">
        <f>COUNTIFS($AK$2:$AK$1223,"M",$AL$2:$AL$1223,"SC",$AJ$2:$AJ$1223,"G")</f>
        <v>2</v>
      </c>
      <c r="J11" s="56">
        <f>COUNTIFS($AK$2:$AK$1223,"F",$AL$2:$AL$1223,"SC",$AJ$2:$AJ$1223,"G")</f>
        <v>3</v>
      </c>
      <c r="K11" s="56">
        <f t="shared" si="3"/>
        <v>5</v>
      </c>
      <c r="L11" s="56">
        <f>COUNTIFS($AK$2:$AK$1223,"M",$AL$2:$AL$1223,"OBC",$AJ$2:$AJ$1223,"G")</f>
        <v>1</v>
      </c>
      <c r="M11" s="56">
        <f>COUNTIFS($AK$2:$AK$1223,"F",$AL$2:$AL$1223,"OBC",$AJ$2:$AJ$1223,"G")</f>
        <v>0</v>
      </c>
      <c r="N11" s="56">
        <f t="shared" si="4"/>
        <v>1</v>
      </c>
      <c r="O11" s="56">
        <f>COUNTIFS($AK$2:$AK$1223,"M",$AL$2:$AL$1223,"SBC",$AJ$2:$AJ$1223,"G")</f>
        <v>1</v>
      </c>
      <c r="P11" s="56">
        <f>COUNTIFS($AK$2:$AK$1223,"F",$AL$2:$AL$1223,"SBC",$AJ$2:$AJ$1223,"G")</f>
        <v>1</v>
      </c>
      <c r="Q11" s="56">
        <f t="shared" si="5"/>
        <v>2</v>
      </c>
      <c r="R11" s="57">
        <f t="shared" si="6"/>
        <v>5</v>
      </c>
      <c r="S11" s="57">
        <f t="shared" si="7"/>
        <v>5</v>
      </c>
      <c r="T11" s="57">
        <f t="shared" si="8"/>
        <v>10</v>
      </c>
      <c r="U11" s="56">
        <f>COUNTIFS($AK$2:$AK$1223,"M",$AL$2:$AL$1223,"MIN",$AJ$2:$AJ$1223,"G")</f>
        <v>0</v>
      </c>
      <c r="V11" s="56">
        <f>COUNTIFS($AK$2:$AK$1223,"F",$AL$2:$AL$1223,"MIN",$AJ$2:$AJ$1223,"G")</f>
        <v>0</v>
      </c>
      <c r="W11" s="56">
        <f t="shared" si="9"/>
        <v>0</v>
      </c>
      <c r="AI11" s="9">
        <f>'Student Record paste by SD'!A11</f>
        <v>2</v>
      </c>
      <c r="AJ11" s="9" t="str">
        <f t="shared" si="0"/>
        <v>B</v>
      </c>
      <c r="AK11" s="9" t="str">
        <f>'Student Record paste by SD'!I11</f>
        <v>F</v>
      </c>
      <c r="AL11" s="9" t="str">
        <f>'Student Record paste by SD'!O11</f>
        <v>SC</v>
      </c>
    </row>
    <row r="12" spans="1:38">
      <c r="A12" s="56">
        <v>8</v>
      </c>
      <c r="B12" s="56">
        <v>8</v>
      </c>
      <c r="C12" s="56">
        <f>COUNTIFS($AK$2:$AK$1223,"M",$AL$2:$AL$1223,"GEN",$AJ$2:$AJ$1223,"H")</f>
        <v>1</v>
      </c>
      <c r="D12" s="56">
        <f>COUNTIFS($AK$2:$AK$1223,"F",$AL$2:$AL$1223,"GEN",$AJ$2:$AJ$1223,"H")</f>
        <v>1</v>
      </c>
      <c r="E12" s="56">
        <f t="shared" si="1"/>
        <v>2</v>
      </c>
      <c r="F12" s="56">
        <f>COUNTIFS($AK$2:$AK$1223,"M",$AL$2:$AL$1223,"ST",$AJ$2:$AJ$1223,"H")</f>
        <v>0</v>
      </c>
      <c r="G12" s="56">
        <f>COUNTIFS($AK$2:$AK$1223,"F",$AL$2:$AL$1223,"ST",$AJ$2:$AJ$1223,"H")</f>
        <v>1</v>
      </c>
      <c r="H12" s="56">
        <f t="shared" si="2"/>
        <v>1</v>
      </c>
      <c r="I12" s="56">
        <f>COUNTIFS($AK$2:$AK$1223,"M",$AL$2:$AL$1223,"SC",$AJ$2:$AJ$1223,"H")</f>
        <v>3</v>
      </c>
      <c r="J12" s="56">
        <f>COUNTIFS($AK$2:$AK$1223,"F",$AL$2:$AL$1223,"SC",$AJ$2:$AJ$1223,"H")</f>
        <v>4</v>
      </c>
      <c r="K12" s="56">
        <f t="shared" si="3"/>
        <v>7</v>
      </c>
      <c r="L12" s="56">
        <f>COUNTIFS($AK$2:$AK$1223,"M",$AL$2:$AL$1223,"OBC",$AJ$2:$AJ$1223,"H")</f>
        <v>2</v>
      </c>
      <c r="M12" s="56">
        <f>COUNTIFS($AK$2:$AK$1223,"F",$AL$2:$AL$1223,"OBC",$AJ$2:$AJ$1223,"H")</f>
        <v>2</v>
      </c>
      <c r="N12" s="56">
        <f t="shared" si="4"/>
        <v>4</v>
      </c>
      <c r="O12" s="56">
        <f>COUNTIFS($AK$2:$AK$1223,"M",$AL$2:$AL$1223,"SBC",$AJ$2:$AJ$1223,"H")</f>
        <v>4</v>
      </c>
      <c r="P12" s="56">
        <f>COUNTIFS($AK$2:$AK$1223,"F",$AL$2:$AL$1223,"SBC",$AJ$2:$AJ$1223,"H")</f>
        <v>4</v>
      </c>
      <c r="Q12" s="56">
        <f t="shared" si="5"/>
        <v>8</v>
      </c>
      <c r="R12" s="57">
        <f t="shared" si="6"/>
        <v>10</v>
      </c>
      <c r="S12" s="57">
        <f t="shared" si="7"/>
        <v>12</v>
      </c>
      <c r="T12" s="57">
        <f t="shared" si="8"/>
        <v>22</v>
      </c>
      <c r="U12" s="56">
        <f>COUNTIFS($AK$2:$AK$1223,"M",$AL$2:$AL$1223,"MIN",$AJ$2:$AJ$1223,"H")</f>
        <v>0</v>
      </c>
      <c r="V12" s="56">
        <f>COUNTIFS($AK$2:$AK$1223,"F",$AL$2:$AL$1223,"MIN",$AJ$2:$AJ$1223,"H")</f>
        <v>0</v>
      </c>
      <c r="W12" s="56">
        <f t="shared" si="9"/>
        <v>0</v>
      </c>
      <c r="AI12" s="9">
        <f>'Student Record paste by SD'!A12</f>
        <v>2</v>
      </c>
      <c r="AJ12" s="9" t="str">
        <f t="shared" si="0"/>
        <v>B</v>
      </c>
      <c r="AK12" s="9" t="str">
        <f>'Student Record paste by SD'!I12</f>
        <v>F</v>
      </c>
      <c r="AL12" s="9" t="str">
        <f>'Student Record paste by SD'!O12</f>
        <v>SC</v>
      </c>
    </row>
    <row r="13" spans="1:38">
      <c r="A13" s="56">
        <v>9</v>
      </c>
      <c r="B13" s="56">
        <v>9</v>
      </c>
      <c r="C13" s="56">
        <f>COUNTIFS($AK$2:$AK$1223,"M",$AL$2:$AL$1223,"GEN",$AJ$2:$AJ$1223,"I")</f>
        <v>1</v>
      </c>
      <c r="D13" s="56">
        <f>COUNTIFS($AK$2:$AK$1223,"F",$AL$2:$AL$1223,"GEN",$AJ$2:$AJ$1223,"I")</f>
        <v>0</v>
      </c>
      <c r="E13" s="56">
        <f t="shared" si="1"/>
        <v>1</v>
      </c>
      <c r="F13" s="56">
        <f>COUNTIFS($AK$2:$AK$1223,"M",$AL$2:$AL$1223,"ST",$AJ$2:$AJ$1223,"I")</f>
        <v>1</v>
      </c>
      <c r="G13" s="56">
        <f>COUNTIFS($AK$2:$AK$1223,"F",$AL$2:$AL$1223,"ST",$AJ$2:$AJ$1223,"I")</f>
        <v>0</v>
      </c>
      <c r="H13" s="56">
        <f t="shared" si="2"/>
        <v>1</v>
      </c>
      <c r="I13" s="56">
        <f>COUNTIFS($AK$2:$AK$1223,"M",$AL$2:$AL$1223,"SC",$AJ$2:$AJ$1223,"I")</f>
        <v>4</v>
      </c>
      <c r="J13" s="56">
        <f>COUNTIFS($AK$2:$AK$1223,"F",$AL$2:$AL$1223,"SC",$AJ$2:$AJ$1223,"I")</f>
        <v>2</v>
      </c>
      <c r="K13" s="56">
        <f t="shared" si="3"/>
        <v>6</v>
      </c>
      <c r="L13" s="56">
        <f>COUNTIFS($AK$2:$AK$1223,"M",$AL$2:$AL$1223,"OBC",$AJ$2:$AJ$1223,"I")</f>
        <v>4</v>
      </c>
      <c r="M13" s="56">
        <f>COUNTIFS($AK$2:$AK$1223,"F",$AL$2:$AL$1223,"OBC",$AJ$2:$AJ$1223,"I")</f>
        <v>4</v>
      </c>
      <c r="N13" s="56">
        <f t="shared" si="4"/>
        <v>8</v>
      </c>
      <c r="O13" s="56">
        <f>COUNTIFS($AK$2:$AK$1223,"M",$AL$2:$AL$1223,"SBC",$AJ$2:$AJ$1223,"I")</f>
        <v>2</v>
      </c>
      <c r="P13" s="56">
        <f>COUNTIFS($AK$2:$AK$1223,"F",$AL$2:$AL$1223,"SBC",$AJ$2:$AJ$1223,"I")</f>
        <v>2</v>
      </c>
      <c r="Q13" s="56">
        <f t="shared" si="5"/>
        <v>4</v>
      </c>
      <c r="R13" s="57">
        <f t="shared" si="6"/>
        <v>12</v>
      </c>
      <c r="S13" s="57">
        <f t="shared" si="7"/>
        <v>8</v>
      </c>
      <c r="T13" s="57">
        <f t="shared" si="8"/>
        <v>20</v>
      </c>
      <c r="U13" s="56">
        <f>COUNTIFS($AK$2:$AK$1223,"M",$AL$2:$AL$1223,"MIN",$AJ$2:$AJ$1223,"I")</f>
        <v>0</v>
      </c>
      <c r="V13" s="56">
        <f>COUNTIFS($AK$2:$AK$1223,"F",$AL$2:$AL$1223,"MIN",$AJ$2:$AJ$1223,"I")</f>
        <v>0</v>
      </c>
      <c r="W13" s="56">
        <f t="shared" si="9"/>
        <v>0</v>
      </c>
      <c r="AI13" s="9">
        <f>'Student Record paste by SD'!A13</f>
        <v>2</v>
      </c>
      <c r="AJ13" s="9" t="str">
        <f t="shared" si="0"/>
        <v>B</v>
      </c>
      <c r="AK13" s="9" t="str">
        <f>'Student Record paste by SD'!I13</f>
        <v>F</v>
      </c>
      <c r="AL13" s="9" t="str">
        <f>'Student Record paste by SD'!O13</f>
        <v>SC</v>
      </c>
    </row>
    <row r="14" spans="1:38">
      <c r="A14" s="58">
        <v>10</v>
      </c>
      <c r="B14" s="58">
        <v>10</v>
      </c>
      <c r="C14" s="56">
        <f>COUNTIFS($AK$2:$AK$1223,"M",$AL$2:$AL$1223,"GEN",$AJ$2:$AJ$1223,"J")</f>
        <v>1</v>
      </c>
      <c r="D14" s="56">
        <f>COUNTIFS($AK$2:$AK$1223,"F",$AL$2:$AL$1223,"GEN",$AJ$2:$AJ$1223,"J")</f>
        <v>1</v>
      </c>
      <c r="E14" s="56">
        <f t="shared" si="1"/>
        <v>2</v>
      </c>
      <c r="F14" s="56">
        <f>COUNTIFS($AK$2:$AK$1223,"M",$AL$2:$AL$1223,"ST",$AJ$2:$AJ$1223,"J")</f>
        <v>0</v>
      </c>
      <c r="G14" s="56">
        <f>COUNTIFS($AK$2:$AK$1223,"F",$AL$2:$AL$1223,"ST",$AJ$2:$AJ$1223,"J")</f>
        <v>0</v>
      </c>
      <c r="H14" s="56">
        <f t="shared" si="2"/>
        <v>0</v>
      </c>
      <c r="I14" s="56">
        <f>COUNTIFS($AK$2:$AK$1223,"M",$AL$2:$AL$1223,"SC",$AJ$2:$AJ$1223,"J")</f>
        <v>3</v>
      </c>
      <c r="J14" s="56">
        <f>COUNTIFS($AK$2:$AK$1223,"F",$AL$2:$AL$1223,"SC",$AJ$2:$AJ$1223,"J")</f>
        <v>1</v>
      </c>
      <c r="K14" s="56">
        <f t="shared" si="3"/>
        <v>4</v>
      </c>
      <c r="L14" s="56">
        <f>COUNTIFS($AK$2:$AK$1223,"M",$AL$2:$AL$1223,"OBC",$AJ$2:$AJ$1223,"J")</f>
        <v>3</v>
      </c>
      <c r="M14" s="56">
        <f>COUNTIFS($AK$2:$AK$1223,"F",$AL$2:$AL$1223,"OBC",$AJ$2:$AJ$1223,"J")</f>
        <v>6</v>
      </c>
      <c r="N14" s="56">
        <f t="shared" si="4"/>
        <v>9</v>
      </c>
      <c r="O14" s="56">
        <f>COUNTIFS($AK$2:$AK$1223,"M",$AL$2:$AL$1223,"SBC",$AJ$2:$AJ$1223,"J")</f>
        <v>1</v>
      </c>
      <c r="P14" s="56">
        <f>COUNTIFS($AK$2:$AK$1223,"F",$AL$2:$AL$1223,"SBC",$AJ$2:$AJ$1223,"J")</f>
        <v>5</v>
      </c>
      <c r="Q14" s="56">
        <f t="shared" si="5"/>
        <v>6</v>
      </c>
      <c r="R14" s="57">
        <f t="shared" si="6"/>
        <v>8</v>
      </c>
      <c r="S14" s="57">
        <f t="shared" si="7"/>
        <v>13</v>
      </c>
      <c r="T14" s="57">
        <f t="shared" si="8"/>
        <v>21</v>
      </c>
      <c r="U14" s="56">
        <f>COUNTIFS($AK$2:$AK$1223,"M",$AL$2:$AL$1223,"MIN",$AJ$2:$AJ$1223,"J")</f>
        <v>0</v>
      </c>
      <c r="V14" s="56">
        <f>COUNTIFS($AK$2:$AK$1223,"F",$AL$2:$AL$1223,"MIN",$AJ$2:$AJ$1223,"J")</f>
        <v>0</v>
      </c>
      <c r="W14" s="56">
        <f t="shared" si="9"/>
        <v>0</v>
      </c>
      <c r="AI14" s="9">
        <f>'Student Record paste by SD'!A14</f>
        <v>2</v>
      </c>
      <c r="AJ14" s="9" t="str">
        <f t="shared" si="0"/>
        <v>B</v>
      </c>
      <c r="AK14" s="9" t="str">
        <f>'Student Record paste by SD'!I14</f>
        <v>F</v>
      </c>
      <c r="AL14" s="9" t="str">
        <f>'Student Record paste by SD'!O14</f>
        <v>SC</v>
      </c>
    </row>
    <row r="15" spans="1:38">
      <c r="A15" s="56">
        <v>11</v>
      </c>
      <c r="B15" s="56">
        <v>11</v>
      </c>
      <c r="C15" s="56">
        <f>COUNTIFS($AK$2:$AK$1223,"M",$AL$2:$AL$1223,"GEN",$AJ$2:$AJ$1223,"K")</f>
        <v>0</v>
      </c>
      <c r="D15" s="56">
        <f>COUNTIFS($AK$2:$AK$1223,"F",$AL$2:$AL$1223,"GEN",$AJ$2:$AJ$1223,"K")</f>
        <v>0</v>
      </c>
      <c r="E15" s="56">
        <f t="shared" si="1"/>
        <v>0</v>
      </c>
      <c r="F15" s="56">
        <f>COUNTIFS($AK$2:$AK$1223,"M",$AL$2:$AL$1223,"ST",$AJ$2:$AJ$1223,"K")</f>
        <v>0</v>
      </c>
      <c r="G15" s="56">
        <f>COUNTIFS($AK$2:$AK$1223,"F",$AL$2:$AL$1223,"ST",$AJ$2:$AJ$1223,"K")</f>
        <v>0</v>
      </c>
      <c r="H15" s="56">
        <f t="shared" si="2"/>
        <v>0</v>
      </c>
      <c r="I15" s="56">
        <f>COUNTIFS($AK$2:$AK$1223,"M",$AL$2:$AL$1223,"SC",$AJ$2:$AJ$1223,"K")</f>
        <v>0</v>
      </c>
      <c r="J15" s="56">
        <f>COUNTIFS($AK$2:$AK$1223,"F",$AL$2:$AL$1223,"SC",$AJ$2:$AJ$1223,"K")</f>
        <v>0</v>
      </c>
      <c r="K15" s="56">
        <f t="shared" si="3"/>
        <v>0</v>
      </c>
      <c r="L15" s="56">
        <f>COUNTIFS($AK$2:$AK$1223,"M",$AL$2:$AL$1223,"OBC",$AJ$2:$AJ$1223,"K")</f>
        <v>0</v>
      </c>
      <c r="M15" s="56">
        <f>COUNTIFS($AK$2:$AK$1223,"F",$AL$2:$AL$1223,"OBC",$AJ$2:$AJ$1223,"K")</f>
        <v>0</v>
      </c>
      <c r="N15" s="56">
        <f t="shared" si="4"/>
        <v>0</v>
      </c>
      <c r="O15" s="56">
        <f>COUNTIFS($AK$2:$AK$1223,"M",$AL$2:$AL$1223,"SBC",$AJ$2:$AJ$1223,"K")</f>
        <v>0</v>
      </c>
      <c r="P15" s="56">
        <f>COUNTIFS($AK$2:$AK$1223,"F",$AL$2:$AL$1223,"SBC",$AJ$2:$AJ$1223,"K")</f>
        <v>0</v>
      </c>
      <c r="Q15" s="56">
        <f t="shared" si="5"/>
        <v>0</v>
      </c>
      <c r="R15" s="57">
        <f t="shared" si="6"/>
        <v>0</v>
      </c>
      <c r="S15" s="57">
        <f t="shared" si="7"/>
        <v>0</v>
      </c>
      <c r="T15" s="57">
        <f t="shared" si="8"/>
        <v>0</v>
      </c>
      <c r="U15" s="56">
        <f>COUNTIFS($AK$2:$AK$1223,"M",$AL$2:$AL$1223,"MIN",$AJ$2:$AJ$1223,"K")</f>
        <v>0</v>
      </c>
      <c r="V15" s="56">
        <f>COUNTIFS($AK$2:$AK$1223,"F",$AL$2:$AL$1223,"MIN",$AJ$2:$AJ$1223,"K")</f>
        <v>0</v>
      </c>
      <c r="W15" s="56">
        <f t="shared" si="9"/>
        <v>0</v>
      </c>
      <c r="AI15" s="9">
        <f>'Student Record paste by SD'!A15</f>
        <v>2</v>
      </c>
      <c r="AJ15" s="9" t="str">
        <f t="shared" si="0"/>
        <v>B</v>
      </c>
      <c r="AK15" s="9" t="str">
        <f>'Student Record paste by SD'!I15</f>
        <v>F</v>
      </c>
      <c r="AL15" s="9" t="str">
        <f>'Student Record paste by SD'!O15</f>
        <v>SBC</v>
      </c>
    </row>
    <row r="16" spans="1:38">
      <c r="A16" s="56">
        <v>12</v>
      </c>
      <c r="B16" s="56">
        <v>12</v>
      </c>
      <c r="C16" s="56">
        <f>COUNTIFS($AK$2:$AK$1223,"M",$AL$2:$AL$1223,"GEN",$AJ$2:$AJ$1223,"L")</f>
        <v>3</v>
      </c>
      <c r="D16" s="56">
        <f>COUNTIFS($AK$2:$AK$1223,"F",$AL$2:$AL$1223,"GEN",$AJ$2:$AJ$1223,"L")</f>
        <v>3</v>
      </c>
      <c r="E16" s="56">
        <f t="shared" si="1"/>
        <v>6</v>
      </c>
      <c r="F16" s="56">
        <f>COUNTIFS($AK$2:$AK$1223,"M",$AL$2:$AL$1223,"ST",$AJ$2:$AJ$1223,"L")</f>
        <v>0</v>
      </c>
      <c r="G16" s="56">
        <f>COUNTIFS($AK$2:$AK$1223,"F",$AL$2:$AL$1223,"ST",$AJ$2:$AJ$1223,"L")</f>
        <v>0</v>
      </c>
      <c r="H16" s="56">
        <f t="shared" si="2"/>
        <v>0</v>
      </c>
      <c r="I16" s="56">
        <f>COUNTIFS($AK$2:$AK$1223,"M",$AL$2:$AL$1223,"SC",$AJ$2:$AJ$1223,"L")</f>
        <v>3</v>
      </c>
      <c r="J16" s="56">
        <f>COUNTIFS($AK$2:$AK$1223,"F",$AL$2:$AL$1223,"SC",$AJ$2:$AJ$1223,"L")</f>
        <v>2</v>
      </c>
      <c r="K16" s="56">
        <f t="shared" si="3"/>
        <v>5</v>
      </c>
      <c r="L16" s="56">
        <f>COUNTIFS($AK$2:$AK$1223,"M",$AL$2:$AL$1223,"OBC",$AJ$2:$AJ$1223,"L")</f>
        <v>0</v>
      </c>
      <c r="M16" s="56">
        <f>COUNTIFS($AK$2:$AK$1223,"F",$AL$2:$AL$1223,"OBC",$AJ$2:$AJ$1223,"L")</f>
        <v>2</v>
      </c>
      <c r="N16" s="56">
        <f t="shared" si="4"/>
        <v>2</v>
      </c>
      <c r="O16" s="56">
        <f>COUNTIFS($AK$2:$AK$1223,"M",$AL$2:$AL$1223,"SBC",$AJ$2:$AJ$1223,"L")</f>
        <v>1</v>
      </c>
      <c r="P16" s="56">
        <f>COUNTIFS($AK$2:$AK$1223,"F",$AL$2:$AL$1223,"SBC",$AJ$2:$AJ$1223,"L")</f>
        <v>1</v>
      </c>
      <c r="Q16" s="56">
        <f t="shared" si="5"/>
        <v>2</v>
      </c>
      <c r="R16" s="57">
        <f t="shared" si="6"/>
        <v>7</v>
      </c>
      <c r="S16" s="57">
        <f t="shared" si="7"/>
        <v>8</v>
      </c>
      <c r="T16" s="57">
        <f t="shared" si="8"/>
        <v>15</v>
      </c>
      <c r="U16" s="56">
        <f>COUNTIFS($AK$2:$AK$1223,"M",$AL$2:$AL$1223,"MIN",$AJ$2:$AJ$1223,"L")</f>
        <v>0</v>
      </c>
      <c r="V16" s="56">
        <f>COUNTIFS($AK$2:$AK$1223,"F",$AL$2:$AL$1223,"MIN",$AJ$2:$AJ$1223,"L")</f>
        <v>0</v>
      </c>
      <c r="W16" s="56">
        <f t="shared" si="9"/>
        <v>0</v>
      </c>
      <c r="AI16" s="9">
        <f>'Student Record paste by SD'!A16</f>
        <v>2</v>
      </c>
      <c r="AJ16" s="9" t="str">
        <f t="shared" si="0"/>
        <v>B</v>
      </c>
      <c r="AK16" s="9" t="str">
        <f>'Student Record paste by SD'!I16</f>
        <v>F</v>
      </c>
      <c r="AL16" s="9" t="str">
        <f>'Student Record paste by SD'!O16</f>
        <v>OBC</v>
      </c>
    </row>
    <row r="17" spans="1:38" s="60" customFormat="1" ht="26.25" customHeight="1">
      <c r="A17" s="188" t="s">
        <v>34</v>
      </c>
      <c r="B17" s="189"/>
      <c r="C17" s="59">
        <f>SUM(C5:C16)</f>
        <v>9</v>
      </c>
      <c r="D17" s="59">
        <f t="shared" ref="D17:W17" si="10">SUM(D5:D16)</f>
        <v>8</v>
      </c>
      <c r="E17" s="59">
        <f t="shared" si="10"/>
        <v>17</v>
      </c>
      <c r="F17" s="59">
        <f t="shared" si="10"/>
        <v>2</v>
      </c>
      <c r="G17" s="59">
        <f t="shared" si="10"/>
        <v>2</v>
      </c>
      <c r="H17" s="59">
        <f t="shared" si="10"/>
        <v>4</v>
      </c>
      <c r="I17" s="59">
        <f t="shared" si="10"/>
        <v>25</v>
      </c>
      <c r="J17" s="59">
        <f t="shared" si="10"/>
        <v>30</v>
      </c>
      <c r="K17" s="59">
        <f t="shared" si="10"/>
        <v>55</v>
      </c>
      <c r="L17" s="59">
        <f t="shared" si="10"/>
        <v>21</v>
      </c>
      <c r="M17" s="59">
        <f t="shared" si="10"/>
        <v>26</v>
      </c>
      <c r="N17" s="59">
        <f t="shared" si="10"/>
        <v>47</v>
      </c>
      <c r="O17" s="59">
        <f t="shared" si="10"/>
        <v>13</v>
      </c>
      <c r="P17" s="59">
        <f t="shared" si="10"/>
        <v>22</v>
      </c>
      <c r="Q17" s="59">
        <f t="shared" si="10"/>
        <v>35</v>
      </c>
      <c r="R17" s="59">
        <f t="shared" si="10"/>
        <v>70</v>
      </c>
      <c r="S17" s="59">
        <f t="shared" si="10"/>
        <v>88</v>
      </c>
      <c r="T17" s="59">
        <f t="shared" si="10"/>
        <v>158</v>
      </c>
      <c r="U17" s="59">
        <f t="shared" si="10"/>
        <v>0</v>
      </c>
      <c r="V17" s="59">
        <f t="shared" si="10"/>
        <v>0</v>
      </c>
      <c r="W17" s="59">
        <f t="shared" si="10"/>
        <v>0</v>
      </c>
      <c r="AI17" s="9">
        <f>'Student Record paste by SD'!A17</f>
        <v>2</v>
      </c>
      <c r="AJ17" s="9" t="str">
        <f t="shared" si="0"/>
        <v>B</v>
      </c>
      <c r="AK17" s="9" t="str">
        <f>'Student Record paste by SD'!I17</f>
        <v>F</v>
      </c>
      <c r="AL17" s="9" t="str">
        <f>'Student Record paste by SD'!O17</f>
        <v>SC</v>
      </c>
    </row>
    <row r="18" spans="1:38">
      <c r="AI18" s="9">
        <f>'Student Record paste by SD'!A18</f>
        <v>3</v>
      </c>
      <c r="AJ18" s="9" t="str">
        <f t="shared" si="0"/>
        <v>C</v>
      </c>
      <c r="AK18" s="9" t="str">
        <f>'Student Record paste by SD'!I18</f>
        <v>M</v>
      </c>
      <c r="AL18" s="9" t="str">
        <f>'Student Record paste by SD'!O18</f>
        <v>SC</v>
      </c>
    </row>
    <row r="21" spans="1:38" ht="25.5">
      <c r="A21" s="190" t="str">
        <f>CONCATENATE("fo|ky; dk uke %&amp;","  ",master!C4)</f>
        <v>fo|ky; dk uke %&amp;  jktdh; mPp ek/;fed fo|ky;] bUnjokM+k ¼jkuh½ ikyh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AI21" s="9">
        <f>'Student Record paste by SD'!A19</f>
        <v>3</v>
      </c>
      <c r="AJ21" s="9" t="str">
        <f t="shared" si="0"/>
        <v>C</v>
      </c>
      <c r="AK21" s="9" t="str">
        <f>'Student Record paste by SD'!I19</f>
        <v>M</v>
      </c>
      <c r="AL21" s="9" t="str">
        <f>'Student Record paste by SD'!O19</f>
        <v>OBC</v>
      </c>
    </row>
    <row r="22" spans="1:38">
      <c r="AI22" s="9">
        <f>'Student Record paste by SD'!A20</f>
        <v>3</v>
      </c>
      <c r="AJ22" s="9" t="str">
        <f t="shared" si="0"/>
        <v>C</v>
      </c>
      <c r="AK22" s="9" t="str">
        <f>'Student Record paste by SD'!I20</f>
        <v>F</v>
      </c>
      <c r="AL22" s="9" t="str">
        <f>'Student Record paste by SD'!O20</f>
        <v>SBC</v>
      </c>
    </row>
    <row r="23" spans="1:38" ht="23">
      <c r="A23" s="191" t="s">
        <v>575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AI23" s="9">
        <f>'Student Record paste by SD'!A21</f>
        <v>3</v>
      </c>
      <c r="AJ23" s="9" t="str">
        <f t="shared" si="0"/>
        <v>C</v>
      </c>
      <c r="AK23" s="9" t="str">
        <f>'Student Record paste by SD'!I21</f>
        <v>M</v>
      </c>
      <c r="AL23" s="9" t="str">
        <f>'Student Record paste by SD'!O21</f>
        <v>SBC</v>
      </c>
    </row>
    <row r="24" spans="1:38" ht="15.5">
      <c r="A24" s="192" t="s">
        <v>22</v>
      </c>
      <c r="B24" s="186" t="s">
        <v>23</v>
      </c>
      <c r="C24" s="185" t="s">
        <v>24</v>
      </c>
      <c r="D24" s="185"/>
      <c r="E24" s="185"/>
      <c r="F24" s="185" t="s">
        <v>25</v>
      </c>
      <c r="G24" s="185"/>
      <c r="H24" s="185"/>
      <c r="I24" s="185" t="s">
        <v>26</v>
      </c>
      <c r="J24" s="185"/>
      <c r="K24" s="185"/>
      <c r="L24" s="185" t="s">
        <v>27</v>
      </c>
      <c r="M24" s="185"/>
      <c r="N24" s="185"/>
      <c r="O24" s="185" t="s">
        <v>28</v>
      </c>
      <c r="P24" s="185"/>
      <c r="Q24" s="185"/>
      <c r="R24" s="185" t="s">
        <v>29</v>
      </c>
      <c r="S24" s="185"/>
      <c r="T24" s="185"/>
      <c r="U24" s="185" t="s">
        <v>30</v>
      </c>
      <c r="V24" s="185"/>
      <c r="W24" s="185"/>
      <c r="AI24" s="9">
        <f>'Student Record paste by SD'!A22</f>
        <v>3</v>
      </c>
      <c r="AJ24" s="9" t="str">
        <f t="shared" si="0"/>
        <v>C</v>
      </c>
      <c r="AK24" s="9" t="str">
        <f>'Student Record paste by SD'!I22</f>
        <v>F</v>
      </c>
      <c r="AL24" s="9" t="str">
        <f>'Student Record paste by SD'!O22</f>
        <v>SBC</v>
      </c>
    </row>
    <row r="25" spans="1:38" ht="15.5">
      <c r="A25" s="193"/>
      <c r="B25" s="187"/>
      <c r="C25" s="55" t="s">
        <v>31</v>
      </c>
      <c r="D25" s="55" t="s">
        <v>32</v>
      </c>
      <c r="E25" s="55" t="s">
        <v>33</v>
      </c>
      <c r="F25" s="55" t="s">
        <v>31</v>
      </c>
      <c r="G25" s="55" t="s">
        <v>32</v>
      </c>
      <c r="H25" s="55" t="s">
        <v>33</v>
      </c>
      <c r="I25" s="55" t="s">
        <v>31</v>
      </c>
      <c r="J25" s="55" t="s">
        <v>32</v>
      </c>
      <c r="K25" s="55" t="s">
        <v>33</v>
      </c>
      <c r="L25" s="55" t="s">
        <v>31</v>
      </c>
      <c r="M25" s="55" t="s">
        <v>32</v>
      </c>
      <c r="N25" s="55" t="s">
        <v>33</v>
      </c>
      <c r="O25" s="55" t="s">
        <v>31</v>
      </c>
      <c r="P25" s="55" t="s">
        <v>32</v>
      </c>
      <c r="Q25" s="55" t="s">
        <v>33</v>
      </c>
      <c r="R25" s="55" t="s">
        <v>31</v>
      </c>
      <c r="S25" s="55" t="s">
        <v>32</v>
      </c>
      <c r="T25" s="55" t="s">
        <v>33</v>
      </c>
      <c r="U25" s="55" t="s">
        <v>31</v>
      </c>
      <c r="V25" s="55" t="s">
        <v>32</v>
      </c>
      <c r="W25" s="55" t="s">
        <v>33</v>
      </c>
      <c r="AI25" s="9">
        <f>'Student Record paste by SD'!A23</f>
        <v>3</v>
      </c>
      <c r="AJ25" s="9" t="str">
        <f t="shared" si="0"/>
        <v>C</v>
      </c>
      <c r="AK25" s="9" t="str">
        <f>'Student Record paste by SD'!I23</f>
        <v>F</v>
      </c>
      <c r="AL25" s="9" t="str">
        <f>'Student Record paste by SD'!O23</f>
        <v>SC</v>
      </c>
    </row>
    <row r="26" spans="1:38">
      <c r="A26" s="56">
        <v>1</v>
      </c>
      <c r="B26" s="56">
        <v>1</v>
      </c>
      <c r="C26" s="56">
        <f>C5</f>
        <v>0</v>
      </c>
      <c r="D26" s="56">
        <f t="shared" ref="D26:Q26" si="11">D5</f>
        <v>0</v>
      </c>
      <c r="E26" s="56">
        <f t="shared" si="11"/>
        <v>0</v>
      </c>
      <c r="F26" s="56">
        <f t="shared" si="11"/>
        <v>0</v>
      </c>
      <c r="G26" s="56">
        <f t="shared" si="11"/>
        <v>0</v>
      </c>
      <c r="H26" s="56">
        <f t="shared" si="11"/>
        <v>0</v>
      </c>
      <c r="I26" s="56">
        <f t="shared" si="11"/>
        <v>0</v>
      </c>
      <c r="J26" s="56">
        <f t="shared" si="11"/>
        <v>0</v>
      </c>
      <c r="K26" s="56">
        <f t="shared" si="11"/>
        <v>0</v>
      </c>
      <c r="L26" s="56">
        <f t="shared" si="11"/>
        <v>0</v>
      </c>
      <c r="M26" s="56">
        <f t="shared" si="11"/>
        <v>0</v>
      </c>
      <c r="N26" s="56">
        <f t="shared" si="11"/>
        <v>0</v>
      </c>
      <c r="O26" s="56">
        <f t="shared" si="11"/>
        <v>0</v>
      </c>
      <c r="P26" s="56">
        <f t="shared" si="11"/>
        <v>0</v>
      </c>
      <c r="Q26" s="56">
        <f t="shared" si="11"/>
        <v>0</v>
      </c>
      <c r="R26" s="57">
        <f>R5</f>
        <v>0</v>
      </c>
      <c r="S26" s="57">
        <f t="shared" ref="S26:T26" si="12">S5</f>
        <v>0</v>
      </c>
      <c r="T26" s="57">
        <f t="shared" si="12"/>
        <v>0</v>
      </c>
      <c r="U26" s="56">
        <f>U5</f>
        <v>0</v>
      </c>
      <c r="V26" s="56">
        <f t="shared" ref="V26:W26" si="13">V5</f>
        <v>0</v>
      </c>
      <c r="W26" s="56">
        <f t="shared" si="13"/>
        <v>0</v>
      </c>
      <c r="AI26" s="9">
        <f>'Student Record paste by SD'!A24</f>
        <v>3</v>
      </c>
      <c r="AJ26" s="9" t="str">
        <f t="shared" si="0"/>
        <v>C</v>
      </c>
      <c r="AK26" s="9" t="str">
        <f>'Student Record paste by SD'!I24</f>
        <v>M</v>
      </c>
      <c r="AL26" s="9" t="str">
        <f>'Student Record paste by SD'!O24</f>
        <v>OBC</v>
      </c>
    </row>
    <row r="27" spans="1:38">
      <c r="A27" s="56">
        <v>2</v>
      </c>
      <c r="B27" s="56">
        <v>2</v>
      </c>
      <c r="C27" s="56">
        <f t="shared" ref="C27:W27" si="14">C6</f>
        <v>0</v>
      </c>
      <c r="D27" s="56">
        <f t="shared" si="14"/>
        <v>2</v>
      </c>
      <c r="E27" s="56">
        <f t="shared" si="14"/>
        <v>2</v>
      </c>
      <c r="F27" s="56">
        <f t="shared" si="14"/>
        <v>0</v>
      </c>
      <c r="G27" s="56">
        <f t="shared" si="14"/>
        <v>0</v>
      </c>
      <c r="H27" s="56">
        <f t="shared" si="14"/>
        <v>0</v>
      </c>
      <c r="I27" s="56">
        <f t="shared" si="14"/>
        <v>1</v>
      </c>
      <c r="J27" s="56">
        <f t="shared" si="14"/>
        <v>9</v>
      </c>
      <c r="K27" s="56">
        <f t="shared" si="14"/>
        <v>10</v>
      </c>
      <c r="L27" s="56">
        <f t="shared" si="14"/>
        <v>0</v>
      </c>
      <c r="M27" s="56">
        <f t="shared" si="14"/>
        <v>1</v>
      </c>
      <c r="N27" s="56">
        <f t="shared" si="14"/>
        <v>1</v>
      </c>
      <c r="O27" s="56">
        <f t="shared" si="14"/>
        <v>1</v>
      </c>
      <c r="P27" s="56">
        <f t="shared" si="14"/>
        <v>2</v>
      </c>
      <c r="Q27" s="56">
        <f t="shared" si="14"/>
        <v>3</v>
      </c>
      <c r="R27" s="57">
        <f t="shared" si="14"/>
        <v>2</v>
      </c>
      <c r="S27" s="57">
        <f t="shared" si="14"/>
        <v>14</v>
      </c>
      <c r="T27" s="57">
        <f t="shared" si="14"/>
        <v>16</v>
      </c>
      <c r="U27" s="56">
        <f t="shared" si="14"/>
        <v>0</v>
      </c>
      <c r="V27" s="56">
        <f t="shared" si="14"/>
        <v>0</v>
      </c>
      <c r="W27" s="56">
        <f t="shared" si="14"/>
        <v>0</v>
      </c>
      <c r="AI27" s="9">
        <f>'Student Record paste by SD'!A25</f>
        <v>3</v>
      </c>
      <c r="AJ27" s="9" t="str">
        <f t="shared" si="0"/>
        <v>C</v>
      </c>
      <c r="AK27" s="9" t="str">
        <f>'Student Record paste by SD'!I25</f>
        <v>M</v>
      </c>
      <c r="AL27" s="9" t="str">
        <f>'Student Record paste by SD'!O25</f>
        <v>SBC</v>
      </c>
    </row>
    <row r="28" spans="1:38">
      <c r="A28" s="56">
        <v>3</v>
      </c>
      <c r="B28" s="56">
        <v>3</v>
      </c>
      <c r="C28" s="56">
        <f t="shared" ref="C28:W28" si="15">C7</f>
        <v>0</v>
      </c>
      <c r="D28" s="56">
        <f t="shared" si="15"/>
        <v>0</v>
      </c>
      <c r="E28" s="56">
        <f t="shared" si="15"/>
        <v>0</v>
      </c>
      <c r="F28" s="56">
        <f t="shared" si="15"/>
        <v>0</v>
      </c>
      <c r="G28" s="56">
        <f t="shared" si="15"/>
        <v>0</v>
      </c>
      <c r="H28" s="56">
        <f t="shared" si="15"/>
        <v>0</v>
      </c>
      <c r="I28" s="56">
        <f t="shared" si="15"/>
        <v>2</v>
      </c>
      <c r="J28" s="56">
        <f t="shared" si="15"/>
        <v>2</v>
      </c>
      <c r="K28" s="56">
        <f t="shared" si="15"/>
        <v>4</v>
      </c>
      <c r="L28" s="56">
        <f t="shared" si="15"/>
        <v>3</v>
      </c>
      <c r="M28" s="56">
        <f t="shared" si="15"/>
        <v>3</v>
      </c>
      <c r="N28" s="56">
        <f t="shared" si="15"/>
        <v>6</v>
      </c>
      <c r="O28" s="56">
        <f t="shared" si="15"/>
        <v>2</v>
      </c>
      <c r="P28" s="56">
        <f t="shared" si="15"/>
        <v>3</v>
      </c>
      <c r="Q28" s="56">
        <f t="shared" si="15"/>
        <v>5</v>
      </c>
      <c r="R28" s="57">
        <f t="shared" si="15"/>
        <v>7</v>
      </c>
      <c r="S28" s="57">
        <f t="shared" si="15"/>
        <v>8</v>
      </c>
      <c r="T28" s="57">
        <f t="shared" si="15"/>
        <v>15</v>
      </c>
      <c r="U28" s="56">
        <f t="shared" si="15"/>
        <v>0</v>
      </c>
      <c r="V28" s="56">
        <f t="shared" si="15"/>
        <v>0</v>
      </c>
      <c r="W28" s="56">
        <f t="shared" si="15"/>
        <v>0</v>
      </c>
      <c r="AI28" s="9">
        <f>'Student Record paste by SD'!A26</f>
        <v>3</v>
      </c>
      <c r="AJ28" s="9" t="str">
        <f t="shared" si="0"/>
        <v>C</v>
      </c>
      <c r="AK28" s="9" t="str">
        <f>'Student Record paste by SD'!I26</f>
        <v>F</v>
      </c>
      <c r="AL28" s="9" t="str">
        <f>'Student Record paste by SD'!O26</f>
        <v>SC</v>
      </c>
    </row>
    <row r="29" spans="1:38">
      <c r="A29" s="56">
        <v>4</v>
      </c>
      <c r="B29" s="56">
        <v>4</v>
      </c>
      <c r="C29" s="56">
        <f t="shared" ref="C29:W29" si="16">C8</f>
        <v>1</v>
      </c>
      <c r="D29" s="56">
        <f t="shared" si="16"/>
        <v>1</v>
      </c>
      <c r="E29" s="56">
        <f t="shared" si="16"/>
        <v>2</v>
      </c>
      <c r="F29" s="56">
        <f t="shared" si="16"/>
        <v>0</v>
      </c>
      <c r="G29" s="56">
        <f t="shared" si="16"/>
        <v>0</v>
      </c>
      <c r="H29" s="56">
        <f t="shared" si="16"/>
        <v>0</v>
      </c>
      <c r="I29" s="56">
        <f t="shared" si="16"/>
        <v>3</v>
      </c>
      <c r="J29" s="56">
        <f t="shared" si="16"/>
        <v>0</v>
      </c>
      <c r="K29" s="56">
        <f t="shared" si="16"/>
        <v>3</v>
      </c>
      <c r="L29" s="56">
        <f t="shared" si="16"/>
        <v>1</v>
      </c>
      <c r="M29" s="56">
        <f t="shared" si="16"/>
        <v>4</v>
      </c>
      <c r="N29" s="56">
        <f t="shared" si="16"/>
        <v>5</v>
      </c>
      <c r="O29" s="56">
        <f t="shared" si="16"/>
        <v>0</v>
      </c>
      <c r="P29" s="56">
        <f t="shared" si="16"/>
        <v>3</v>
      </c>
      <c r="Q29" s="56">
        <f t="shared" si="16"/>
        <v>3</v>
      </c>
      <c r="R29" s="57">
        <f t="shared" si="16"/>
        <v>5</v>
      </c>
      <c r="S29" s="57">
        <f t="shared" si="16"/>
        <v>8</v>
      </c>
      <c r="T29" s="57">
        <f t="shared" si="16"/>
        <v>13</v>
      </c>
      <c r="U29" s="56">
        <f t="shared" si="16"/>
        <v>0</v>
      </c>
      <c r="V29" s="56">
        <f t="shared" si="16"/>
        <v>0</v>
      </c>
      <c r="W29" s="56">
        <f t="shared" si="16"/>
        <v>0</v>
      </c>
      <c r="AI29" s="9">
        <f>'Student Record paste by SD'!A27</f>
        <v>3</v>
      </c>
      <c r="AJ29" s="9" t="str">
        <f t="shared" si="0"/>
        <v>C</v>
      </c>
      <c r="AK29" s="9" t="str">
        <f>'Student Record paste by SD'!I27</f>
        <v>F</v>
      </c>
      <c r="AL29" s="9" t="str">
        <f>'Student Record paste by SD'!O27</f>
        <v>OBC</v>
      </c>
    </row>
    <row r="30" spans="1:38">
      <c r="A30" s="56">
        <v>5</v>
      </c>
      <c r="B30" s="56">
        <v>5</v>
      </c>
      <c r="C30" s="56">
        <f t="shared" ref="C30:W30" si="17">C9</f>
        <v>1</v>
      </c>
      <c r="D30" s="56">
        <f t="shared" si="17"/>
        <v>0</v>
      </c>
      <c r="E30" s="56">
        <f t="shared" si="17"/>
        <v>1</v>
      </c>
      <c r="F30" s="56">
        <f t="shared" si="17"/>
        <v>0</v>
      </c>
      <c r="G30" s="56">
        <f t="shared" si="17"/>
        <v>0</v>
      </c>
      <c r="H30" s="56">
        <f t="shared" si="17"/>
        <v>0</v>
      </c>
      <c r="I30" s="56">
        <f t="shared" si="17"/>
        <v>0</v>
      </c>
      <c r="J30" s="56">
        <f t="shared" si="17"/>
        <v>3</v>
      </c>
      <c r="K30" s="56">
        <f t="shared" si="17"/>
        <v>3</v>
      </c>
      <c r="L30" s="56">
        <f t="shared" si="17"/>
        <v>3</v>
      </c>
      <c r="M30" s="56">
        <f t="shared" si="17"/>
        <v>1</v>
      </c>
      <c r="N30" s="56">
        <f t="shared" si="17"/>
        <v>4</v>
      </c>
      <c r="O30" s="56">
        <f t="shared" si="17"/>
        <v>1</v>
      </c>
      <c r="P30" s="56">
        <f t="shared" si="17"/>
        <v>1</v>
      </c>
      <c r="Q30" s="56">
        <f t="shared" si="17"/>
        <v>2</v>
      </c>
      <c r="R30" s="57">
        <f t="shared" si="17"/>
        <v>5</v>
      </c>
      <c r="S30" s="57">
        <f t="shared" si="17"/>
        <v>5</v>
      </c>
      <c r="T30" s="57">
        <f t="shared" si="17"/>
        <v>10</v>
      </c>
      <c r="U30" s="56">
        <f t="shared" si="17"/>
        <v>0</v>
      </c>
      <c r="V30" s="56">
        <f t="shared" si="17"/>
        <v>0</v>
      </c>
      <c r="W30" s="56">
        <f t="shared" si="17"/>
        <v>0</v>
      </c>
      <c r="AI30" s="9">
        <f>'Student Record paste by SD'!A28</f>
        <v>3</v>
      </c>
      <c r="AJ30" s="9" t="str">
        <f t="shared" si="0"/>
        <v>C</v>
      </c>
      <c r="AK30" s="9" t="str">
        <f>'Student Record paste by SD'!I28</f>
        <v>F</v>
      </c>
      <c r="AL30" s="9" t="str">
        <f>'Student Record paste by SD'!O28</f>
        <v>OBC</v>
      </c>
    </row>
    <row r="31" spans="1:38">
      <c r="A31" s="56">
        <v>6</v>
      </c>
      <c r="B31" s="56">
        <v>6</v>
      </c>
      <c r="C31" s="56">
        <f t="shared" ref="C31:W31" si="18">C10</f>
        <v>0</v>
      </c>
      <c r="D31" s="56">
        <f t="shared" si="18"/>
        <v>0</v>
      </c>
      <c r="E31" s="56">
        <f t="shared" si="18"/>
        <v>0</v>
      </c>
      <c r="F31" s="56">
        <f t="shared" si="18"/>
        <v>1</v>
      </c>
      <c r="G31" s="56">
        <f t="shared" si="18"/>
        <v>0</v>
      </c>
      <c r="H31" s="56">
        <f t="shared" si="18"/>
        <v>1</v>
      </c>
      <c r="I31" s="56">
        <f t="shared" si="18"/>
        <v>4</v>
      </c>
      <c r="J31" s="56">
        <f t="shared" si="18"/>
        <v>4</v>
      </c>
      <c r="K31" s="56">
        <f t="shared" si="18"/>
        <v>8</v>
      </c>
      <c r="L31" s="56">
        <f t="shared" si="18"/>
        <v>4</v>
      </c>
      <c r="M31" s="56">
        <f t="shared" si="18"/>
        <v>3</v>
      </c>
      <c r="N31" s="56">
        <f t="shared" si="18"/>
        <v>7</v>
      </c>
      <c r="O31" s="56">
        <f t="shared" si="18"/>
        <v>0</v>
      </c>
      <c r="P31" s="56">
        <f t="shared" si="18"/>
        <v>0</v>
      </c>
      <c r="Q31" s="56">
        <f t="shared" si="18"/>
        <v>0</v>
      </c>
      <c r="R31" s="57">
        <f t="shared" si="18"/>
        <v>9</v>
      </c>
      <c r="S31" s="57">
        <f t="shared" si="18"/>
        <v>7</v>
      </c>
      <c r="T31" s="57">
        <f t="shared" si="18"/>
        <v>16</v>
      </c>
      <c r="U31" s="56">
        <f t="shared" si="18"/>
        <v>0</v>
      </c>
      <c r="V31" s="56">
        <f t="shared" si="18"/>
        <v>0</v>
      </c>
      <c r="W31" s="56">
        <f t="shared" si="18"/>
        <v>0</v>
      </c>
      <c r="AI31" s="9">
        <f>'Student Record paste by SD'!A29</f>
        <v>3</v>
      </c>
      <c r="AJ31" s="9" t="str">
        <f t="shared" si="0"/>
        <v>C</v>
      </c>
      <c r="AK31" s="9" t="str">
        <f>'Student Record paste by SD'!I29</f>
        <v>F</v>
      </c>
      <c r="AL31" s="9" t="str">
        <f>'Student Record paste by SD'!O29</f>
        <v>SBC</v>
      </c>
    </row>
    <row r="32" spans="1:38">
      <c r="A32" s="56">
        <v>7</v>
      </c>
      <c r="B32" s="56">
        <v>7</v>
      </c>
      <c r="C32" s="56">
        <f t="shared" ref="C32:W32" si="19">C11</f>
        <v>1</v>
      </c>
      <c r="D32" s="56">
        <f t="shared" si="19"/>
        <v>0</v>
      </c>
      <c r="E32" s="56">
        <f t="shared" si="19"/>
        <v>1</v>
      </c>
      <c r="F32" s="56">
        <f t="shared" si="19"/>
        <v>0</v>
      </c>
      <c r="G32" s="56">
        <f t="shared" si="19"/>
        <v>1</v>
      </c>
      <c r="H32" s="56">
        <f t="shared" si="19"/>
        <v>1</v>
      </c>
      <c r="I32" s="56">
        <f t="shared" si="19"/>
        <v>2</v>
      </c>
      <c r="J32" s="56">
        <f t="shared" si="19"/>
        <v>3</v>
      </c>
      <c r="K32" s="56">
        <f t="shared" si="19"/>
        <v>5</v>
      </c>
      <c r="L32" s="56">
        <f t="shared" si="19"/>
        <v>1</v>
      </c>
      <c r="M32" s="56">
        <f t="shared" si="19"/>
        <v>0</v>
      </c>
      <c r="N32" s="56">
        <f t="shared" si="19"/>
        <v>1</v>
      </c>
      <c r="O32" s="56">
        <f t="shared" si="19"/>
        <v>1</v>
      </c>
      <c r="P32" s="56">
        <f t="shared" si="19"/>
        <v>1</v>
      </c>
      <c r="Q32" s="56">
        <f t="shared" si="19"/>
        <v>2</v>
      </c>
      <c r="R32" s="57">
        <f t="shared" si="19"/>
        <v>5</v>
      </c>
      <c r="S32" s="57">
        <f t="shared" si="19"/>
        <v>5</v>
      </c>
      <c r="T32" s="57">
        <f t="shared" si="19"/>
        <v>10</v>
      </c>
      <c r="U32" s="56">
        <f t="shared" si="19"/>
        <v>0</v>
      </c>
      <c r="V32" s="56">
        <f t="shared" si="19"/>
        <v>0</v>
      </c>
      <c r="W32" s="56">
        <f t="shared" si="19"/>
        <v>0</v>
      </c>
      <c r="AI32" s="9">
        <f>'Student Record paste by SD'!A30</f>
        <v>3</v>
      </c>
      <c r="AJ32" s="9" t="str">
        <f t="shared" si="0"/>
        <v>C</v>
      </c>
      <c r="AK32" s="9" t="str">
        <f>'Student Record paste by SD'!I30</f>
        <v>M</v>
      </c>
      <c r="AL32" s="9" t="str">
        <f>'Student Record paste by SD'!O30</f>
        <v>OBC</v>
      </c>
    </row>
    <row r="33" spans="1:38">
      <c r="A33" s="56">
        <v>8</v>
      </c>
      <c r="B33" s="56">
        <v>8</v>
      </c>
      <c r="C33" s="56">
        <f t="shared" ref="C33:W33" si="20">C12</f>
        <v>1</v>
      </c>
      <c r="D33" s="56">
        <f t="shared" si="20"/>
        <v>1</v>
      </c>
      <c r="E33" s="56">
        <f t="shared" si="20"/>
        <v>2</v>
      </c>
      <c r="F33" s="56">
        <f t="shared" si="20"/>
        <v>0</v>
      </c>
      <c r="G33" s="56">
        <f t="shared" si="20"/>
        <v>1</v>
      </c>
      <c r="H33" s="56">
        <f t="shared" si="20"/>
        <v>1</v>
      </c>
      <c r="I33" s="56">
        <f t="shared" si="20"/>
        <v>3</v>
      </c>
      <c r="J33" s="56">
        <f t="shared" si="20"/>
        <v>4</v>
      </c>
      <c r="K33" s="56">
        <f t="shared" si="20"/>
        <v>7</v>
      </c>
      <c r="L33" s="56">
        <f t="shared" si="20"/>
        <v>2</v>
      </c>
      <c r="M33" s="56">
        <f t="shared" si="20"/>
        <v>2</v>
      </c>
      <c r="N33" s="56">
        <f t="shared" si="20"/>
        <v>4</v>
      </c>
      <c r="O33" s="56">
        <f t="shared" si="20"/>
        <v>4</v>
      </c>
      <c r="P33" s="56">
        <f t="shared" si="20"/>
        <v>4</v>
      </c>
      <c r="Q33" s="56">
        <f t="shared" si="20"/>
        <v>8</v>
      </c>
      <c r="R33" s="57">
        <f t="shared" si="20"/>
        <v>10</v>
      </c>
      <c r="S33" s="57">
        <f t="shared" si="20"/>
        <v>12</v>
      </c>
      <c r="T33" s="57">
        <f t="shared" si="20"/>
        <v>22</v>
      </c>
      <c r="U33" s="56">
        <f t="shared" si="20"/>
        <v>0</v>
      </c>
      <c r="V33" s="56">
        <f t="shared" si="20"/>
        <v>0</v>
      </c>
      <c r="W33" s="56">
        <f t="shared" si="20"/>
        <v>0</v>
      </c>
      <c r="AI33" s="9">
        <f>'Student Record paste by SD'!A31</f>
        <v>3</v>
      </c>
      <c r="AJ33" s="9" t="str">
        <f t="shared" si="0"/>
        <v>C</v>
      </c>
      <c r="AK33" s="9" t="str">
        <f>'Student Record paste by SD'!I31</f>
        <v>F</v>
      </c>
      <c r="AL33" s="9" t="str">
        <f>'Student Record paste by SD'!O31</f>
        <v>OBC</v>
      </c>
    </row>
    <row r="34" spans="1:38" s="60" customFormat="1" ht="26.25" customHeight="1">
      <c r="A34" s="188" t="s">
        <v>34</v>
      </c>
      <c r="B34" s="189"/>
      <c r="C34" s="59">
        <f>SUM(C26:C33)</f>
        <v>4</v>
      </c>
      <c r="D34" s="59">
        <f t="shared" ref="D34:W34" si="21">SUM(D26:D33)</f>
        <v>4</v>
      </c>
      <c r="E34" s="59">
        <f t="shared" si="21"/>
        <v>8</v>
      </c>
      <c r="F34" s="59">
        <f t="shared" si="21"/>
        <v>1</v>
      </c>
      <c r="G34" s="59">
        <f t="shared" si="21"/>
        <v>2</v>
      </c>
      <c r="H34" s="59">
        <f t="shared" si="21"/>
        <v>3</v>
      </c>
      <c r="I34" s="59">
        <f t="shared" si="21"/>
        <v>15</v>
      </c>
      <c r="J34" s="59">
        <f t="shared" si="21"/>
        <v>25</v>
      </c>
      <c r="K34" s="59">
        <f t="shared" si="21"/>
        <v>40</v>
      </c>
      <c r="L34" s="59">
        <f t="shared" si="21"/>
        <v>14</v>
      </c>
      <c r="M34" s="59">
        <f t="shared" si="21"/>
        <v>14</v>
      </c>
      <c r="N34" s="59">
        <f t="shared" si="21"/>
        <v>28</v>
      </c>
      <c r="O34" s="59">
        <f t="shared" si="21"/>
        <v>9</v>
      </c>
      <c r="P34" s="59">
        <f t="shared" si="21"/>
        <v>14</v>
      </c>
      <c r="Q34" s="59">
        <f t="shared" si="21"/>
        <v>23</v>
      </c>
      <c r="R34" s="59">
        <f t="shared" si="21"/>
        <v>43</v>
      </c>
      <c r="S34" s="59">
        <f t="shared" si="21"/>
        <v>59</v>
      </c>
      <c r="T34" s="59">
        <f t="shared" si="21"/>
        <v>102</v>
      </c>
      <c r="U34" s="59">
        <f t="shared" si="21"/>
        <v>0</v>
      </c>
      <c r="V34" s="59">
        <f t="shared" si="21"/>
        <v>0</v>
      </c>
      <c r="W34" s="59">
        <f t="shared" si="21"/>
        <v>0</v>
      </c>
      <c r="AI34" s="9">
        <f>'Student Record paste by SD'!A32</f>
        <v>3</v>
      </c>
      <c r="AJ34" s="9" t="str">
        <f t="shared" si="0"/>
        <v>C</v>
      </c>
      <c r="AK34" s="9" t="str">
        <f>'Student Record paste by SD'!I32</f>
        <v>M</v>
      </c>
      <c r="AL34" s="9" t="str">
        <f>'Student Record paste by SD'!O32</f>
        <v>SC</v>
      </c>
    </row>
    <row r="35" spans="1:38">
      <c r="AI35" s="9">
        <f>'Student Record paste by SD'!A33</f>
        <v>4</v>
      </c>
      <c r="AJ35" s="9" t="str">
        <f t="shared" si="0"/>
        <v>D</v>
      </c>
      <c r="AK35" s="9" t="str">
        <f>'Student Record paste by SD'!I33</f>
        <v>F</v>
      </c>
      <c r="AL35" s="9" t="str">
        <f>'Student Record paste by SD'!O33</f>
        <v>SBC</v>
      </c>
    </row>
    <row r="36" spans="1:38">
      <c r="AI36" s="9">
        <f>'Student Record paste by SD'!A34</f>
        <v>4</v>
      </c>
      <c r="AJ36" s="9" t="str">
        <f t="shared" si="0"/>
        <v>D</v>
      </c>
      <c r="AK36" s="9" t="str">
        <f>'Student Record paste by SD'!I34</f>
        <v>F</v>
      </c>
      <c r="AL36" s="9" t="str">
        <f>'Student Record paste by SD'!O34</f>
        <v>SBC</v>
      </c>
    </row>
    <row r="37" spans="1:38">
      <c r="AI37" s="9">
        <f>'Student Record paste by SD'!A35</f>
        <v>4</v>
      </c>
      <c r="AJ37" s="9" t="str">
        <f t="shared" si="0"/>
        <v>D</v>
      </c>
      <c r="AK37" s="9" t="str">
        <f>'Student Record paste by SD'!I35</f>
        <v>M</v>
      </c>
      <c r="AL37" s="9" t="str">
        <f>'Student Record paste by SD'!O35</f>
        <v>GEN</v>
      </c>
    </row>
    <row r="38" spans="1:38">
      <c r="AI38" s="9">
        <f>'Student Record paste by SD'!A36</f>
        <v>4</v>
      </c>
      <c r="AJ38" s="9" t="str">
        <f t="shared" si="0"/>
        <v>D</v>
      </c>
      <c r="AK38" s="9" t="str">
        <f>'Student Record paste by SD'!I36</f>
        <v>M</v>
      </c>
      <c r="AL38" s="9" t="str">
        <f>'Student Record paste by SD'!O36</f>
        <v>SC</v>
      </c>
    </row>
    <row r="39" spans="1:38">
      <c r="AI39" s="9">
        <f>'Student Record paste by SD'!A37</f>
        <v>4</v>
      </c>
      <c r="AJ39" s="9" t="str">
        <f t="shared" si="0"/>
        <v>D</v>
      </c>
      <c r="AK39" s="9" t="str">
        <f>'Student Record paste by SD'!I37</f>
        <v>M</v>
      </c>
      <c r="AL39" s="9" t="str">
        <f>'Student Record paste by SD'!O37</f>
        <v>OBC</v>
      </c>
    </row>
    <row r="40" spans="1:38">
      <c r="AI40" s="9">
        <f>'Student Record paste by SD'!A38</f>
        <v>4</v>
      </c>
      <c r="AJ40" s="9" t="str">
        <f t="shared" si="0"/>
        <v>D</v>
      </c>
      <c r="AK40" s="9" t="str">
        <f>'Student Record paste by SD'!I38</f>
        <v>F</v>
      </c>
      <c r="AL40" s="9" t="str">
        <f>'Student Record paste by SD'!O38</f>
        <v>OBC</v>
      </c>
    </row>
    <row r="41" spans="1:38">
      <c r="AI41" s="9">
        <f>'Student Record paste by SD'!A39</f>
        <v>4</v>
      </c>
      <c r="AJ41" s="9" t="str">
        <f t="shared" si="0"/>
        <v>D</v>
      </c>
      <c r="AK41" s="9" t="str">
        <f>'Student Record paste by SD'!I39</f>
        <v>F</v>
      </c>
      <c r="AL41" s="9" t="str">
        <f>'Student Record paste by SD'!O39</f>
        <v>GEN</v>
      </c>
    </row>
    <row r="42" spans="1:38">
      <c r="AI42" s="9">
        <f>'Student Record paste by SD'!A40</f>
        <v>4</v>
      </c>
      <c r="AJ42" s="9" t="str">
        <f t="shared" si="0"/>
        <v>D</v>
      </c>
      <c r="AK42" s="9" t="str">
        <f>'Student Record paste by SD'!I40</f>
        <v>M</v>
      </c>
      <c r="AL42" s="9" t="str">
        <f>'Student Record paste by SD'!O40</f>
        <v>SC</v>
      </c>
    </row>
    <row r="43" spans="1:38">
      <c r="AI43" s="9">
        <f>'Student Record paste by SD'!A41</f>
        <v>4</v>
      </c>
      <c r="AJ43" s="9" t="str">
        <f t="shared" si="0"/>
        <v>D</v>
      </c>
      <c r="AK43" s="9" t="str">
        <f>'Student Record paste by SD'!I41</f>
        <v>F</v>
      </c>
      <c r="AL43" s="9" t="str">
        <f>'Student Record paste by SD'!O41</f>
        <v>OBC</v>
      </c>
    </row>
    <row r="44" spans="1:38">
      <c r="AI44" s="9">
        <f>'Student Record paste by SD'!A42</f>
        <v>4</v>
      </c>
      <c r="AJ44" s="9" t="str">
        <f t="shared" si="0"/>
        <v>D</v>
      </c>
      <c r="AK44" s="9" t="str">
        <f>'Student Record paste by SD'!I42</f>
        <v>M</v>
      </c>
      <c r="AL44" s="9" t="str">
        <f>'Student Record paste by SD'!O42</f>
        <v>SC</v>
      </c>
    </row>
    <row r="45" spans="1:38">
      <c r="AI45" s="9">
        <f>'Student Record paste by SD'!A43</f>
        <v>4</v>
      </c>
      <c r="AJ45" s="9" t="str">
        <f t="shared" si="0"/>
        <v>D</v>
      </c>
      <c r="AK45" s="9" t="str">
        <f>'Student Record paste by SD'!I43</f>
        <v>F</v>
      </c>
      <c r="AL45" s="9" t="str">
        <f>'Student Record paste by SD'!O43</f>
        <v>OBC</v>
      </c>
    </row>
    <row r="46" spans="1:38">
      <c r="AI46" s="9">
        <f>'Student Record paste by SD'!A44</f>
        <v>4</v>
      </c>
      <c r="AJ46" s="9" t="str">
        <f t="shared" si="0"/>
        <v>D</v>
      </c>
      <c r="AK46" s="9" t="str">
        <f>'Student Record paste by SD'!I44</f>
        <v>F</v>
      </c>
      <c r="AL46" s="9" t="str">
        <f>'Student Record paste by SD'!O44</f>
        <v>SBC</v>
      </c>
    </row>
    <row r="47" spans="1:38">
      <c r="AI47" s="9">
        <f>'Student Record paste by SD'!A45</f>
        <v>4</v>
      </c>
      <c r="AJ47" s="9" t="str">
        <f t="shared" si="0"/>
        <v>D</v>
      </c>
      <c r="AK47" s="9" t="str">
        <f>'Student Record paste by SD'!I45</f>
        <v>F</v>
      </c>
      <c r="AL47" s="9" t="str">
        <f>'Student Record paste by SD'!O45</f>
        <v>OBC</v>
      </c>
    </row>
    <row r="48" spans="1:38">
      <c r="AI48" s="9">
        <f>'Student Record paste by SD'!A46</f>
        <v>5</v>
      </c>
      <c r="AJ48" s="9" t="str">
        <f t="shared" si="0"/>
        <v>E</v>
      </c>
      <c r="AK48" s="9" t="str">
        <f>'Student Record paste by SD'!I46</f>
        <v>F</v>
      </c>
      <c r="AL48" s="9" t="str">
        <f>'Student Record paste by SD'!O46</f>
        <v>OBC</v>
      </c>
    </row>
    <row r="49" spans="35:38">
      <c r="AI49" s="9">
        <f>'Student Record paste by SD'!A47</f>
        <v>5</v>
      </c>
      <c r="AJ49" s="9" t="str">
        <f t="shared" si="0"/>
        <v>E</v>
      </c>
      <c r="AK49" s="9" t="str">
        <f>'Student Record paste by SD'!I47</f>
        <v>M</v>
      </c>
      <c r="AL49" s="9" t="str">
        <f>'Student Record paste by SD'!O47</f>
        <v>GEN</v>
      </c>
    </row>
    <row r="50" spans="35:38">
      <c r="AI50" s="9">
        <f>'Student Record paste by SD'!A48</f>
        <v>5</v>
      </c>
      <c r="AJ50" s="9" t="str">
        <f t="shared" si="0"/>
        <v>E</v>
      </c>
      <c r="AK50" s="9" t="str">
        <f>'Student Record paste by SD'!I48</f>
        <v>F</v>
      </c>
      <c r="AL50" s="9" t="str">
        <f>'Student Record paste by SD'!O48</f>
        <v>SC</v>
      </c>
    </row>
    <row r="51" spans="35:38">
      <c r="AI51" s="9">
        <f>'Student Record paste by SD'!A49</f>
        <v>5</v>
      </c>
      <c r="AJ51" s="9" t="str">
        <f t="shared" si="0"/>
        <v>E</v>
      </c>
      <c r="AK51" s="9" t="str">
        <f>'Student Record paste by SD'!I49</f>
        <v>M</v>
      </c>
      <c r="AL51" s="9" t="str">
        <f>'Student Record paste by SD'!O49</f>
        <v>OBC</v>
      </c>
    </row>
    <row r="52" spans="35:38">
      <c r="AI52" s="9">
        <f>'Student Record paste by SD'!A50</f>
        <v>5</v>
      </c>
      <c r="AJ52" s="9" t="str">
        <f t="shared" si="0"/>
        <v>E</v>
      </c>
      <c r="AK52" s="9" t="str">
        <f>'Student Record paste by SD'!I50</f>
        <v>F</v>
      </c>
      <c r="AL52" s="9" t="str">
        <f>'Student Record paste by SD'!O50</f>
        <v>SC</v>
      </c>
    </row>
    <row r="53" spans="35:38">
      <c r="AI53" s="9">
        <f>'Student Record paste by SD'!A51</f>
        <v>5</v>
      </c>
      <c r="AJ53" s="9" t="str">
        <f t="shared" si="0"/>
        <v>E</v>
      </c>
      <c r="AK53" s="9" t="str">
        <f>'Student Record paste by SD'!I51</f>
        <v>M</v>
      </c>
      <c r="AL53" s="9" t="str">
        <f>'Student Record paste by SD'!O51</f>
        <v>SBC</v>
      </c>
    </row>
    <row r="54" spans="35:38">
      <c r="AI54" s="9">
        <f>'Student Record paste by SD'!A52</f>
        <v>5</v>
      </c>
      <c r="AJ54" s="9" t="str">
        <f t="shared" si="0"/>
        <v>E</v>
      </c>
      <c r="AK54" s="9" t="str">
        <f>'Student Record paste by SD'!I52</f>
        <v>M</v>
      </c>
      <c r="AL54" s="9" t="str">
        <f>'Student Record paste by SD'!O52</f>
        <v>OBC</v>
      </c>
    </row>
    <row r="55" spans="35:38">
      <c r="AI55" s="9">
        <f>'Student Record paste by SD'!A53</f>
        <v>5</v>
      </c>
      <c r="AJ55" s="9" t="str">
        <f t="shared" si="0"/>
        <v>E</v>
      </c>
      <c r="AK55" s="9" t="str">
        <f>'Student Record paste by SD'!I53</f>
        <v>F</v>
      </c>
      <c r="AL55" s="9" t="str">
        <f>'Student Record paste by SD'!O53</f>
        <v>SC</v>
      </c>
    </row>
    <row r="56" spans="35:38">
      <c r="AI56" s="9">
        <f>'Student Record paste by SD'!A54</f>
        <v>5</v>
      </c>
      <c r="AJ56" s="9" t="str">
        <f t="shared" si="0"/>
        <v>E</v>
      </c>
      <c r="AK56" s="9" t="str">
        <f>'Student Record paste by SD'!I54</f>
        <v>F</v>
      </c>
      <c r="AL56" s="9" t="str">
        <f>'Student Record paste by SD'!O54</f>
        <v>SBC</v>
      </c>
    </row>
    <row r="57" spans="35:38">
      <c r="AI57" s="9">
        <f>'Student Record paste by SD'!A55</f>
        <v>5</v>
      </c>
      <c r="AJ57" s="9" t="str">
        <f t="shared" si="0"/>
        <v>E</v>
      </c>
      <c r="AK57" s="9" t="str">
        <f>'Student Record paste by SD'!I55</f>
        <v>M</v>
      </c>
      <c r="AL57" s="9" t="str">
        <f>'Student Record paste by SD'!O55</f>
        <v>OBC</v>
      </c>
    </row>
    <row r="58" spans="35:38">
      <c r="AI58" s="9">
        <f>'Student Record paste by SD'!A56</f>
        <v>6</v>
      </c>
      <c r="AJ58" s="9" t="str">
        <f t="shared" si="0"/>
        <v>F</v>
      </c>
      <c r="AK58" s="9" t="str">
        <f>'Student Record paste by SD'!I56</f>
        <v>M</v>
      </c>
      <c r="AL58" s="9" t="str">
        <f>'Student Record paste by SD'!O56</f>
        <v>SC</v>
      </c>
    </row>
    <row r="59" spans="35:38">
      <c r="AI59" s="9">
        <f>'Student Record paste by SD'!A57</f>
        <v>6</v>
      </c>
      <c r="AJ59" s="9" t="str">
        <f t="shared" si="0"/>
        <v>F</v>
      </c>
      <c r="AK59" s="9" t="str">
        <f>'Student Record paste by SD'!I57</f>
        <v>F</v>
      </c>
      <c r="AL59" s="9" t="str">
        <f>'Student Record paste by SD'!O57</f>
        <v>SC</v>
      </c>
    </row>
    <row r="60" spans="35:38">
      <c r="AI60" s="9">
        <f>'Student Record paste by SD'!A58</f>
        <v>6</v>
      </c>
      <c r="AJ60" s="9" t="str">
        <f t="shared" si="0"/>
        <v>F</v>
      </c>
      <c r="AK60" s="9" t="str">
        <f>'Student Record paste by SD'!I58</f>
        <v>M</v>
      </c>
      <c r="AL60" s="9" t="str">
        <f>'Student Record paste by SD'!O58</f>
        <v>SC</v>
      </c>
    </row>
    <row r="61" spans="35:38">
      <c r="AI61" s="9">
        <f>'Student Record paste by SD'!A59</f>
        <v>6</v>
      </c>
      <c r="AJ61" s="9" t="str">
        <f t="shared" si="0"/>
        <v>F</v>
      </c>
      <c r="AK61" s="9" t="str">
        <f>'Student Record paste by SD'!I59</f>
        <v>M</v>
      </c>
      <c r="AL61" s="9" t="str">
        <f>'Student Record paste by SD'!O59</f>
        <v>ST</v>
      </c>
    </row>
    <row r="62" spans="35:38">
      <c r="AI62" s="9">
        <f>'Student Record paste by SD'!A60</f>
        <v>6</v>
      </c>
      <c r="AJ62" s="9" t="str">
        <f t="shared" si="0"/>
        <v>F</v>
      </c>
      <c r="AK62" s="9" t="str">
        <f>'Student Record paste by SD'!I60</f>
        <v>M</v>
      </c>
      <c r="AL62" s="9" t="str">
        <f>'Student Record paste by SD'!O60</f>
        <v>OBC</v>
      </c>
    </row>
    <row r="63" spans="35:38">
      <c r="AI63" s="9">
        <f>'Student Record paste by SD'!A61</f>
        <v>6</v>
      </c>
      <c r="AJ63" s="9" t="str">
        <f t="shared" si="0"/>
        <v>F</v>
      </c>
      <c r="AK63" s="9" t="str">
        <f>'Student Record paste by SD'!I61</f>
        <v>M</v>
      </c>
      <c r="AL63" s="9" t="str">
        <f>'Student Record paste by SD'!O61</f>
        <v>OBC</v>
      </c>
    </row>
    <row r="64" spans="35:38">
      <c r="AI64" s="9">
        <f>'Student Record paste by SD'!A62</f>
        <v>6</v>
      </c>
      <c r="AJ64" s="9" t="str">
        <f t="shared" si="0"/>
        <v>F</v>
      </c>
      <c r="AK64" s="9" t="str">
        <f>'Student Record paste by SD'!I62</f>
        <v>F</v>
      </c>
      <c r="AL64" s="9" t="str">
        <f>'Student Record paste by SD'!O62</f>
        <v>SC</v>
      </c>
    </row>
    <row r="65" spans="35:38">
      <c r="AI65" s="9">
        <f>'Student Record paste by SD'!A63</f>
        <v>6</v>
      </c>
      <c r="AJ65" s="9" t="str">
        <f t="shared" si="0"/>
        <v>F</v>
      </c>
      <c r="AK65" s="9" t="str">
        <f>'Student Record paste by SD'!I63</f>
        <v>F</v>
      </c>
      <c r="AL65" s="9" t="str">
        <f>'Student Record paste by SD'!O63</f>
        <v>OBC</v>
      </c>
    </row>
    <row r="66" spans="35:38">
      <c r="AI66" s="9">
        <f>'Student Record paste by SD'!A64</f>
        <v>6</v>
      </c>
      <c r="AJ66" s="9" t="str">
        <f t="shared" si="0"/>
        <v>F</v>
      </c>
      <c r="AK66" s="9" t="str">
        <f>'Student Record paste by SD'!I64</f>
        <v>F</v>
      </c>
      <c r="AL66" s="9" t="str">
        <f>'Student Record paste by SD'!O64</f>
        <v>SC</v>
      </c>
    </row>
    <row r="67" spans="35:38">
      <c r="AI67" s="9">
        <f>'Student Record paste by SD'!A65</f>
        <v>6</v>
      </c>
      <c r="AJ67" s="9" t="str">
        <f t="shared" si="0"/>
        <v>F</v>
      </c>
      <c r="AK67" s="9" t="str">
        <f>'Student Record paste by SD'!I65</f>
        <v>F</v>
      </c>
      <c r="AL67" s="9" t="str">
        <f>'Student Record paste by SD'!O65</f>
        <v>OBC</v>
      </c>
    </row>
    <row r="68" spans="35:38">
      <c r="AI68" s="9">
        <f>'Student Record paste by SD'!A66</f>
        <v>6</v>
      </c>
      <c r="AJ68" s="9" t="str">
        <f t="shared" si="0"/>
        <v>F</v>
      </c>
      <c r="AK68" s="9" t="str">
        <f>'Student Record paste by SD'!I66</f>
        <v>M</v>
      </c>
      <c r="AL68" s="9" t="str">
        <f>'Student Record paste by SD'!O66</f>
        <v>OBC</v>
      </c>
    </row>
    <row r="69" spans="35:38">
      <c r="AI69" s="9">
        <f>'Student Record paste by SD'!A67</f>
        <v>6</v>
      </c>
      <c r="AJ69" s="9" t="str">
        <f t="shared" ref="AJ69:AJ132" si="22">IF(AI69="","",IF(AI69=1,"A",IF(AI69=2,"B",IF(AI69=3,"C",IF(AI69=4,"D",IF(AI69=5,"E",IF(AI69=6,"F",IF(AI69=7,"G",IF(AI69=8,"H",IF(AI69=9,"I",IF(AI69=10,"J",IF(AI69=11,"K",IF(AI69=12,"L")))))))))))))</f>
        <v>F</v>
      </c>
      <c r="AK69" s="9" t="str">
        <f>'Student Record paste by SD'!I67</f>
        <v>F</v>
      </c>
      <c r="AL69" s="9" t="str">
        <f>'Student Record paste by SD'!O67</f>
        <v>SC</v>
      </c>
    </row>
    <row r="70" spans="35:38">
      <c r="AI70" s="9">
        <f>'Student Record paste by SD'!A68</f>
        <v>6</v>
      </c>
      <c r="AJ70" s="9" t="str">
        <f t="shared" si="22"/>
        <v>F</v>
      </c>
      <c r="AK70" s="9" t="str">
        <f>'Student Record paste by SD'!I68</f>
        <v>M</v>
      </c>
      <c r="AL70" s="9" t="str">
        <f>'Student Record paste by SD'!O68</f>
        <v>OBC</v>
      </c>
    </row>
    <row r="71" spans="35:38">
      <c r="AI71" s="9">
        <f>'Student Record paste by SD'!A69</f>
        <v>6</v>
      </c>
      <c r="AJ71" s="9" t="str">
        <f t="shared" si="22"/>
        <v>F</v>
      </c>
      <c r="AK71" s="9" t="str">
        <f>'Student Record paste by SD'!I69</f>
        <v>F</v>
      </c>
      <c r="AL71" s="9" t="str">
        <f>'Student Record paste by SD'!O69</f>
        <v>OBC</v>
      </c>
    </row>
    <row r="72" spans="35:38">
      <c r="AI72" s="9">
        <f>'Student Record paste by SD'!A70</f>
        <v>6</v>
      </c>
      <c r="AJ72" s="9" t="str">
        <f t="shared" si="22"/>
        <v>F</v>
      </c>
      <c r="AK72" s="9" t="str">
        <f>'Student Record paste by SD'!I70</f>
        <v>M</v>
      </c>
      <c r="AL72" s="9" t="str">
        <f>'Student Record paste by SD'!O70</f>
        <v>SC</v>
      </c>
    </row>
    <row r="73" spans="35:38">
      <c r="AI73" s="9">
        <f>'Student Record paste by SD'!A71</f>
        <v>6</v>
      </c>
      <c r="AJ73" s="9" t="str">
        <f t="shared" si="22"/>
        <v>F</v>
      </c>
      <c r="AK73" s="9" t="str">
        <f>'Student Record paste by SD'!I71</f>
        <v>M</v>
      </c>
      <c r="AL73" s="9" t="str">
        <f>'Student Record paste by SD'!O71</f>
        <v>SC</v>
      </c>
    </row>
    <row r="74" spans="35:38">
      <c r="AI74" s="9">
        <f>'Student Record paste by SD'!A72</f>
        <v>7</v>
      </c>
      <c r="AJ74" s="9" t="str">
        <f t="shared" si="22"/>
        <v>G</v>
      </c>
      <c r="AK74" s="9" t="str">
        <f>'Student Record paste by SD'!I72</f>
        <v>M</v>
      </c>
      <c r="AL74" s="9" t="str">
        <f>'Student Record paste by SD'!O72</f>
        <v>SBC</v>
      </c>
    </row>
    <row r="75" spans="35:38">
      <c r="AI75" s="9">
        <f>'Student Record paste by SD'!A73</f>
        <v>7</v>
      </c>
      <c r="AJ75" s="9" t="str">
        <f t="shared" si="22"/>
        <v>G</v>
      </c>
      <c r="AK75" s="9" t="str">
        <f>'Student Record paste by SD'!I73</f>
        <v>F</v>
      </c>
      <c r="AL75" s="9" t="str">
        <f>'Student Record paste by SD'!O73</f>
        <v>SC</v>
      </c>
    </row>
    <row r="76" spans="35:38">
      <c r="AI76" s="9">
        <f>'Student Record paste by SD'!A74</f>
        <v>7</v>
      </c>
      <c r="AJ76" s="9" t="str">
        <f t="shared" si="22"/>
        <v>G</v>
      </c>
      <c r="AK76" s="9" t="str">
        <f>'Student Record paste by SD'!I74</f>
        <v>F</v>
      </c>
      <c r="AL76" s="9" t="str">
        <f>'Student Record paste by SD'!O74</f>
        <v>SC</v>
      </c>
    </row>
    <row r="77" spans="35:38">
      <c r="AI77" s="9">
        <f>'Student Record paste by SD'!A75</f>
        <v>7</v>
      </c>
      <c r="AJ77" s="9" t="str">
        <f t="shared" si="22"/>
        <v>G</v>
      </c>
      <c r="AK77" s="9" t="str">
        <f>'Student Record paste by SD'!I75</f>
        <v>F</v>
      </c>
      <c r="AL77" s="9" t="str">
        <f>'Student Record paste by SD'!O75</f>
        <v>SC</v>
      </c>
    </row>
    <row r="78" spans="35:38">
      <c r="AI78" s="9">
        <f>'Student Record paste by SD'!A76</f>
        <v>7</v>
      </c>
      <c r="AJ78" s="9" t="str">
        <f t="shared" si="22"/>
        <v>G</v>
      </c>
      <c r="AK78" s="9" t="str">
        <f>'Student Record paste by SD'!I76</f>
        <v>M</v>
      </c>
      <c r="AL78" s="9" t="str">
        <f>'Student Record paste by SD'!O76</f>
        <v>OBC</v>
      </c>
    </row>
    <row r="79" spans="35:38">
      <c r="AI79" s="9">
        <f>'Student Record paste by SD'!A77</f>
        <v>7</v>
      </c>
      <c r="AJ79" s="9" t="str">
        <f t="shared" si="22"/>
        <v>G</v>
      </c>
      <c r="AK79" s="9" t="str">
        <f>'Student Record paste by SD'!I77</f>
        <v>M</v>
      </c>
      <c r="AL79" s="9" t="str">
        <f>'Student Record paste by SD'!O77</f>
        <v>SC</v>
      </c>
    </row>
    <row r="80" spans="35:38">
      <c r="AI80" s="9">
        <f>'Student Record paste by SD'!A78</f>
        <v>7</v>
      </c>
      <c r="AJ80" s="9" t="str">
        <f t="shared" si="22"/>
        <v>G</v>
      </c>
      <c r="AK80" s="9" t="str">
        <f>'Student Record paste by SD'!I78</f>
        <v>M</v>
      </c>
      <c r="AL80" s="9" t="str">
        <f>'Student Record paste by SD'!O78</f>
        <v>SC</v>
      </c>
    </row>
    <row r="81" spans="35:38">
      <c r="AI81" s="9">
        <f>'Student Record paste by SD'!A79</f>
        <v>7</v>
      </c>
      <c r="AJ81" s="9" t="str">
        <f t="shared" si="22"/>
        <v>G</v>
      </c>
      <c r="AK81" s="9" t="str">
        <f>'Student Record paste by SD'!I79</f>
        <v>F</v>
      </c>
      <c r="AL81" s="9" t="str">
        <f>'Student Record paste by SD'!O79</f>
        <v>ST</v>
      </c>
    </row>
    <row r="82" spans="35:38">
      <c r="AI82" s="9">
        <f>'Student Record paste by SD'!A80</f>
        <v>7</v>
      </c>
      <c r="AJ82" s="9" t="str">
        <f t="shared" si="22"/>
        <v>G</v>
      </c>
      <c r="AK82" s="9" t="str">
        <f>'Student Record paste by SD'!I80</f>
        <v>F</v>
      </c>
      <c r="AL82" s="9" t="str">
        <f>'Student Record paste by SD'!O80</f>
        <v>SBC</v>
      </c>
    </row>
    <row r="83" spans="35:38">
      <c r="AI83" s="9">
        <f>'Student Record paste by SD'!A81</f>
        <v>7</v>
      </c>
      <c r="AJ83" s="9" t="str">
        <f t="shared" si="22"/>
        <v>G</v>
      </c>
      <c r="AK83" s="9" t="str">
        <f>'Student Record paste by SD'!I81</f>
        <v>M</v>
      </c>
      <c r="AL83" s="9" t="str">
        <f>'Student Record paste by SD'!O81</f>
        <v>GEN</v>
      </c>
    </row>
    <row r="84" spans="35:38">
      <c r="AI84" s="9">
        <f>'Student Record paste by SD'!A82</f>
        <v>8</v>
      </c>
      <c r="AJ84" s="9" t="str">
        <f t="shared" si="22"/>
        <v>H</v>
      </c>
      <c r="AK84" s="9" t="str">
        <f>'Student Record paste by SD'!I82</f>
        <v>M</v>
      </c>
      <c r="AL84" s="9" t="str">
        <f>'Student Record paste by SD'!O82</f>
        <v>OBC</v>
      </c>
    </row>
    <row r="85" spans="35:38">
      <c r="AI85" s="9">
        <f>'Student Record paste by SD'!A83</f>
        <v>8</v>
      </c>
      <c r="AJ85" s="9" t="str">
        <f t="shared" si="22"/>
        <v>H</v>
      </c>
      <c r="AK85" s="9" t="str">
        <f>'Student Record paste by SD'!I83</f>
        <v>F</v>
      </c>
      <c r="AL85" s="9" t="str">
        <f>'Student Record paste by SD'!O83</f>
        <v>ST</v>
      </c>
    </row>
    <row r="86" spans="35:38">
      <c r="AI86" s="9">
        <f>'Student Record paste by SD'!A84</f>
        <v>8</v>
      </c>
      <c r="AJ86" s="9" t="str">
        <f t="shared" si="22"/>
        <v>H</v>
      </c>
      <c r="AK86" s="9" t="str">
        <f>'Student Record paste by SD'!I84</f>
        <v>F</v>
      </c>
      <c r="AL86" s="9" t="str">
        <f>'Student Record paste by SD'!O84</f>
        <v>SC</v>
      </c>
    </row>
    <row r="87" spans="35:38">
      <c r="AI87" s="9">
        <f>'Student Record paste by SD'!A85</f>
        <v>8</v>
      </c>
      <c r="AJ87" s="9" t="str">
        <f t="shared" si="22"/>
        <v>H</v>
      </c>
      <c r="AK87" s="9" t="str">
        <f>'Student Record paste by SD'!I85</f>
        <v>M</v>
      </c>
      <c r="AL87" s="9" t="str">
        <f>'Student Record paste by SD'!O85</f>
        <v>SC</v>
      </c>
    </row>
    <row r="88" spans="35:38">
      <c r="AI88" s="9">
        <f>'Student Record paste by SD'!A86</f>
        <v>8</v>
      </c>
      <c r="AJ88" s="9" t="str">
        <f t="shared" si="22"/>
        <v>H</v>
      </c>
      <c r="AK88" s="9" t="str">
        <f>'Student Record paste by SD'!I86</f>
        <v>M</v>
      </c>
      <c r="AL88" s="9" t="str">
        <f>'Student Record paste by SD'!O86</f>
        <v>SC</v>
      </c>
    </row>
    <row r="89" spans="35:38">
      <c r="AI89" s="9">
        <f>'Student Record paste by SD'!A87</f>
        <v>8</v>
      </c>
      <c r="AJ89" s="9" t="str">
        <f t="shared" si="22"/>
        <v>H</v>
      </c>
      <c r="AK89" s="9" t="str">
        <f>'Student Record paste by SD'!I87</f>
        <v>M</v>
      </c>
      <c r="AL89" s="9" t="str">
        <f>'Student Record paste by SD'!O87</f>
        <v>SBC</v>
      </c>
    </row>
    <row r="90" spans="35:38">
      <c r="AI90" s="9">
        <f>'Student Record paste by SD'!A88</f>
        <v>8</v>
      </c>
      <c r="AJ90" s="9" t="str">
        <f t="shared" si="22"/>
        <v>H</v>
      </c>
      <c r="AK90" s="9" t="str">
        <f>'Student Record paste by SD'!I88</f>
        <v>M</v>
      </c>
      <c r="AL90" s="9" t="str">
        <f>'Student Record paste by SD'!O88</f>
        <v>OBC</v>
      </c>
    </row>
    <row r="91" spans="35:38">
      <c r="AI91" s="9">
        <f>'Student Record paste by SD'!A89</f>
        <v>8</v>
      </c>
      <c r="AJ91" s="9" t="str">
        <f t="shared" si="22"/>
        <v>H</v>
      </c>
      <c r="AK91" s="9" t="str">
        <f>'Student Record paste by SD'!I89</f>
        <v>M</v>
      </c>
      <c r="AL91" s="9" t="str">
        <f>'Student Record paste by SD'!O89</f>
        <v>SBC</v>
      </c>
    </row>
    <row r="92" spans="35:38">
      <c r="AI92" s="9">
        <f>'Student Record paste by SD'!A90</f>
        <v>8</v>
      </c>
      <c r="AJ92" s="9" t="str">
        <f t="shared" si="22"/>
        <v>H</v>
      </c>
      <c r="AK92" s="9" t="str">
        <f>'Student Record paste by SD'!I90</f>
        <v>F</v>
      </c>
      <c r="AL92" s="9" t="str">
        <f>'Student Record paste by SD'!O90</f>
        <v>SC</v>
      </c>
    </row>
    <row r="93" spans="35:38">
      <c r="AI93" s="9">
        <f>'Student Record paste by SD'!A91</f>
        <v>8</v>
      </c>
      <c r="AJ93" s="9" t="str">
        <f t="shared" si="22"/>
        <v>H</v>
      </c>
      <c r="AK93" s="9" t="str">
        <f>'Student Record paste by SD'!I91</f>
        <v>F</v>
      </c>
      <c r="AL93" s="9" t="str">
        <f>'Student Record paste by SD'!O91</f>
        <v>SC</v>
      </c>
    </row>
    <row r="94" spans="35:38">
      <c r="AI94" s="9">
        <f>'Student Record paste by SD'!A92</f>
        <v>8</v>
      </c>
      <c r="AJ94" s="9" t="str">
        <f t="shared" si="22"/>
        <v>H</v>
      </c>
      <c r="AK94" s="9" t="str">
        <f>'Student Record paste by SD'!I92</f>
        <v>M</v>
      </c>
      <c r="AL94" s="9" t="str">
        <f>'Student Record paste by SD'!O92</f>
        <v>SBC</v>
      </c>
    </row>
    <row r="95" spans="35:38">
      <c r="AI95" s="9">
        <f>'Student Record paste by SD'!A93</f>
        <v>8</v>
      </c>
      <c r="AJ95" s="9" t="str">
        <f t="shared" si="22"/>
        <v>H</v>
      </c>
      <c r="AK95" s="9" t="str">
        <f>'Student Record paste by SD'!I93</f>
        <v>F</v>
      </c>
      <c r="AL95" s="9" t="str">
        <f>'Student Record paste by SD'!O93</f>
        <v>GEN</v>
      </c>
    </row>
    <row r="96" spans="35:38">
      <c r="AI96" s="9">
        <f>'Student Record paste by SD'!A94</f>
        <v>8</v>
      </c>
      <c r="AJ96" s="9" t="str">
        <f t="shared" si="22"/>
        <v>H</v>
      </c>
      <c r="AK96" s="9" t="str">
        <f>'Student Record paste by SD'!I94</f>
        <v>F</v>
      </c>
      <c r="AL96" s="9" t="str">
        <f>'Student Record paste by SD'!O94</f>
        <v>SC</v>
      </c>
    </row>
    <row r="97" spans="35:38">
      <c r="AI97" s="9">
        <f>'Student Record paste by SD'!A95</f>
        <v>8</v>
      </c>
      <c r="AJ97" s="9" t="str">
        <f t="shared" si="22"/>
        <v>H</v>
      </c>
      <c r="AK97" s="9" t="str">
        <f>'Student Record paste by SD'!I95</f>
        <v>M</v>
      </c>
      <c r="AL97" s="9" t="str">
        <f>'Student Record paste by SD'!O95</f>
        <v>SC</v>
      </c>
    </row>
    <row r="98" spans="35:38">
      <c r="AI98" s="9">
        <f>'Student Record paste by SD'!A96</f>
        <v>8</v>
      </c>
      <c r="AJ98" s="9" t="str">
        <f t="shared" si="22"/>
        <v>H</v>
      </c>
      <c r="AK98" s="9" t="str">
        <f>'Student Record paste by SD'!I96</f>
        <v>F</v>
      </c>
      <c r="AL98" s="9" t="str">
        <f>'Student Record paste by SD'!O96</f>
        <v>SBC</v>
      </c>
    </row>
    <row r="99" spans="35:38">
      <c r="AI99" s="9">
        <f>'Student Record paste by SD'!A97</f>
        <v>8</v>
      </c>
      <c r="AJ99" s="9" t="str">
        <f t="shared" si="22"/>
        <v>H</v>
      </c>
      <c r="AK99" s="9" t="str">
        <f>'Student Record paste by SD'!I97</f>
        <v>F</v>
      </c>
      <c r="AL99" s="9" t="str">
        <f>'Student Record paste by SD'!O97</f>
        <v>SBC</v>
      </c>
    </row>
    <row r="100" spans="35:38">
      <c r="AI100" s="9">
        <f>'Student Record paste by SD'!A98</f>
        <v>8</v>
      </c>
      <c r="AJ100" s="9" t="str">
        <f t="shared" si="22"/>
        <v>H</v>
      </c>
      <c r="AK100" s="9" t="str">
        <f>'Student Record paste by SD'!I98</f>
        <v>F</v>
      </c>
      <c r="AL100" s="9" t="str">
        <f>'Student Record paste by SD'!O98</f>
        <v>OBC</v>
      </c>
    </row>
    <row r="101" spans="35:38">
      <c r="AI101" s="9">
        <f>'Student Record paste by SD'!A99</f>
        <v>8</v>
      </c>
      <c r="AJ101" s="9" t="str">
        <f t="shared" si="22"/>
        <v>H</v>
      </c>
      <c r="AK101" s="9" t="str">
        <f>'Student Record paste by SD'!I99</f>
        <v>F</v>
      </c>
      <c r="AL101" s="9" t="str">
        <f>'Student Record paste by SD'!O99</f>
        <v>SBC</v>
      </c>
    </row>
    <row r="102" spans="35:38">
      <c r="AI102" s="9">
        <f>'Student Record paste by SD'!A100</f>
        <v>8</v>
      </c>
      <c r="AJ102" s="9" t="str">
        <f t="shared" si="22"/>
        <v>H</v>
      </c>
      <c r="AK102" s="9" t="str">
        <f>'Student Record paste by SD'!I100</f>
        <v>F</v>
      </c>
      <c r="AL102" s="9" t="str">
        <f>'Student Record paste by SD'!O100</f>
        <v>OBC</v>
      </c>
    </row>
    <row r="103" spans="35:38">
      <c r="AI103" s="9">
        <f>'Student Record paste by SD'!A101</f>
        <v>8</v>
      </c>
      <c r="AJ103" s="9" t="str">
        <f t="shared" si="22"/>
        <v>H</v>
      </c>
      <c r="AK103" s="9" t="str">
        <f>'Student Record paste by SD'!I101</f>
        <v>M</v>
      </c>
      <c r="AL103" s="9" t="str">
        <f>'Student Record paste by SD'!O101</f>
        <v>SBC</v>
      </c>
    </row>
    <row r="104" spans="35:38">
      <c r="AI104" s="9">
        <f>'Student Record paste by SD'!A102</f>
        <v>8</v>
      </c>
      <c r="AJ104" s="9" t="str">
        <f t="shared" si="22"/>
        <v>H</v>
      </c>
      <c r="AK104" s="9" t="str">
        <f>'Student Record paste by SD'!I102</f>
        <v>F</v>
      </c>
      <c r="AL104" s="9" t="str">
        <f>'Student Record paste by SD'!O102</f>
        <v>SBC</v>
      </c>
    </row>
    <row r="105" spans="35:38">
      <c r="AI105" s="9">
        <f>'Student Record paste by SD'!A103</f>
        <v>8</v>
      </c>
      <c r="AJ105" s="9" t="str">
        <f t="shared" si="22"/>
        <v>H</v>
      </c>
      <c r="AK105" s="9" t="str">
        <f>'Student Record paste by SD'!I103</f>
        <v>M</v>
      </c>
      <c r="AL105" s="9" t="str">
        <f>'Student Record paste by SD'!O103</f>
        <v>GEN</v>
      </c>
    </row>
    <row r="106" spans="35:38">
      <c r="AI106" s="9">
        <f>'Student Record paste by SD'!A104</f>
        <v>9</v>
      </c>
      <c r="AJ106" s="9" t="str">
        <f t="shared" si="22"/>
        <v>I</v>
      </c>
      <c r="AK106" s="9" t="str">
        <f>'Student Record paste by SD'!I104</f>
        <v>F</v>
      </c>
      <c r="AL106" s="9" t="str">
        <f>'Student Record paste by SD'!O104</f>
        <v>OBC</v>
      </c>
    </row>
    <row r="107" spans="35:38">
      <c r="AI107" s="9">
        <f>'Student Record paste by SD'!A105</f>
        <v>9</v>
      </c>
      <c r="AJ107" s="9" t="str">
        <f t="shared" si="22"/>
        <v>I</v>
      </c>
      <c r="AK107" s="9" t="str">
        <f>'Student Record paste by SD'!I105</f>
        <v>M</v>
      </c>
      <c r="AL107" s="9" t="str">
        <f>'Student Record paste by SD'!O105</f>
        <v>SC</v>
      </c>
    </row>
    <row r="108" spans="35:38">
      <c r="AI108" s="9">
        <f>'Student Record paste by SD'!A106</f>
        <v>9</v>
      </c>
      <c r="AJ108" s="9" t="str">
        <f t="shared" si="22"/>
        <v>I</v>
      </c>
      <c r="AK108" s="9" t="str">
        <f>'Student Record paste by SD'!I106</f>
        <v>F</v>
      </c>
      <c r="AL108" s="9" t="str">
        <f>'Student Record paste by SD'!O106</f>
        <v>SBC</v>
      </c>
    </row>
    <row r="109" spans="35:38">
      <c r="AI109" s="9">
        <f>'Student Record paste by SD'!A107</f>
        <v>9</v>
      </c>
      <c r="AJ109" s="9" t="str">
        <f t="shared" si="22"/>
        <v>I</v>
      </c>
      <c r="AK109" s="9" t="str">
        <f>'Student Record paste by SD'!I107</f>
        <v>M</v>
      </c>
      <c r="AL109" s="9" t="str">
        <f>'Student Record paste by SD'!O107</f>
        <v>SC</v>
      </c>
    </row>
    <row r="110" spans="35:38">
      <c r="AI110" s="9">
        <f>'Student Record paste by SD'!A108</f>
        <v>9</v>
      </c>
      <c r="AJ110" s="9" t="str">
        <f t="shared" si="22"/>
        <v>I</v>
      </c>
      <c r="AK110" s="9" t="str">
        <f>'Student Record paste by SD'!I108</f>
        <v>M</v>
      </c>
      <c r="AL110" s="9" t="str">
        <f>'Student Record paste by SD'!O108</f>
        <v>OBC</v>
      </c>
    </row>
    <row r="111" spans="35:38">
      <c r="AI111" s="9">
        <f>'Student Record paste by SD'!A109</f>
        <v>9</v>
      </c>
      <c r="AJ111" s="9" t="str">
        <f t="shared" si="22"/>
        <v>I</v>
      </c>
      <c r="AK111" s="9" t="str">
        <f>'Student Record paste by SD'!I109</f>
        <v>F</v>
      </c>
      <c r="AL111" s="9" t="str">
        <f>'Student Record paste by SD'!O109</f>
        <v>SC</v>
      </c>
    </row>
    <row r="112" spans="35:38">
      <c r="AI112" s="9">
        <f>'Student Record paste by SD'!A110</f>
        <v>9</v>
      </c>
      <c r="AJ112" s="9" t="str">
        <f t="shared" si="22"/>
        <v>I</v>
      </c>
      <c r="AK112" s="9" t="str">
        <f>'Student Record paste by SD'!I110</f>
        <v>F</v>
      </c>
      <c r="AL112" s="9" t="str">
        <f>'Student Record paste by SD'!O110</f>
        <v>SC</v>
      </c>
    </row>
    <row r="113" spans="35:38">
      <c r="AI113" s="9">
        <f>'Student Record paste by SD'!A111</f>
        <v>9</v>
      </c>
      <c r="AJ113" s="9" t="str">
        <f t="shared" si="22"/>
        <v>I</v>
      </c>
      <c r="AK113" s="9" t="str">
        <f>'Student Record paste by SD'!I111</f>
        <v>M</v>
      </c>
      <c r="AL113" s="9" t="str">
        <f>'Student Record paste by SD'!O111</f>
        <v>SC</v>
      </c>
    </row>
    <row r="114" spans="35:38">
      <c r="AI114" s="9">
        <f>'Student Record paste by SD'!A112</f>
        <v>9</v>
      </c>
      <c r="AJ114" s="9" t="str">
        <f t="shared" si="22"/>
        <v>I</v>
      </c>
      <c r="AK114" s="9" t="str">
        <f>'Student Record paste by SD'!I112</f>
        <v>M</v>
      </c>
      <c r="AL114" s="9" t="str">
        <f>'Student Record paste by SD'!O112</f>
        <v>OBC</v>
      </c>
    </row>
    <row r="115" spans="35:38">
      <c r="AI115" s="9">
        <f>'Student Record paste by SD'!A113</f>
        <v>9</v>
      </c>
      <c r="AJ115" s="9" t="str">
        <f t="shared" si="22"/>
        <v>I</v>
      </c>
      <c r="AK115" s="9" t="str">
        <f>'Student Record paste by SD'!I113</f>
        <v>M</v>
      </c>
      <c r="AL115" s="9" t="str">
        <f>'Student Record paste by SD'!O113</f>
        <v>SBC</v>
      </c>
    </row>
    <row r="116" spans="35:38">
      <c r="AI116" s="9">
        <f>'Student Record paste by SD'!A114</f>
        <v>9</v>
      </c>
      <c r="AJ116" s="9" t="str">
        <f t="shared" si="22"/>
        <v>I</v>
      </c>
      <c r="AK116" s="9" t="str">
        <f>'Student Record paste by SD'!I114</f>
        <v>F</v>
      </c>
      <c r="AL116" s="9" t="str">
        <f>'Student Record paste by SD'!O114</f>
        <v>SBC</v>
      </c>
    </row>
    <row r="117" spans="35:38">
      <c r="AI117" s="9">
        <f>'Student Record paste by SD'!A115</f>
        <v>9</v>
      </c>
      <c r="AJ117" s="9" t="str">
        <f t="shared" si="22"/>
        <v>I</v>
      </c>
      <c r="AK117" s="9" t="str">
        <f>'Student Record paste by SD'!I115</f>
        <v>M</v>
      </c>
      <c r="AL117" s="9" t="str">
        <f>'Student Record paste by SD'!O115</f>
        <v>OBC</v>
      </c>
    </row>
    <row r="118" spans="35:38">
      <c r="AI118" s="9">
        <f>'Student Record paste by SD'!A116</f>
        <v>9</v>
      </c>
      <c r="AJ118" s="9" t="str">
        <f t="shared" si="22"/>
        <v>I</v>
      </c>
      <c r="AK118" s="9" t="str">
        <f>'Student Record paste by SD'!I116</f>
        <v>M</v>
      </c>
      <c r="AL118" s="9" t="str">
        <f>'Student Record paste by SD'!O116</f>
        <v>SBC</v>
      </c>
    </row>
    <row r="119" spans="35:38">
      <c r="AI119" s="9">
        <f>'Student Record paste by SD'!A117</f>
        <v>9</v>
      </c>
      <c r="AJ119" s="9" t="str">
        <f t="shared" si="22"/>
        <v>I</v>
      </c>
      <c r="AK119" s="9" t="str">
        <f>'Student Record paste by SD'!I117</f>
        <v>M</v>
      </c>
      <c r="AL119" s="9" t="str">
        <f>'Student Record paste by SD'!O117</f>
        <v>SC</v>
      </c>
    </row>
    <row r="120" spans="35:38">
      <c r="AI120" s="9">
        <f>'Student Record paste by SD'!A118</f>
        <v>9</v>
      </c>
      <c r="AJ120" s="9" t="str">
        <f t="shared" si="22"/>
        <v>I</v>
      </c>
      <c r="AK120" s="9" t="str">
        <f>'Student Record paste by SD'!I118</f>
        <v>F</v>
      </c>
      <c r="AL120" s="9" t="str">
        <f>'Student Record paste by SD'!O118</f>
        <v>OBC</v>
      </c>
    </row>
    <row r="121" spans="35:38">
      <c r="AI121" s="9">
        <f>'Student Record paste by SD'!A119</f>
        <v>9</v>
      </c>
      <c r="AJ121" s="9" t="str">
        <f t="shared" si="22"/>
        <v>I</v>
      </c>
      <c r="AK121" s="9" t="str">
        <f>'Student Record paste by SD'!I119</f>
        <v>F</v>
      </c>
      <c r="AL121" s="9" t="str">
        <f>'Student Record paste by SD'!O119</f>
        <v>OBC</v>
      </c>
    </row>
    <row r="122" spans="35:38">
      <c r="AI122" s="9">
        <f>'Student Record paste by SD'!A120</f>
        <v>9</v>
      </c>
      <c r="AJ122" s="9" t="str">
        <f t="shared" si="22"/>
        <v>I</v>
      </c>
      <c r="AK122" s="9" t="str">
        <f>'Student Record paste by SD'!I120</f>
        <v>M</v>
      </c>
      <c r="AL122" s="9" t="str">
        <f>'Student Record paste by SD'!O120</f>
        <v>OBC</v>
      </c>
    </row>
    <row r="123" spans="35:38">
      <c r="AI123" s="9">
        <f>'Student Record paste by SD'!A121</f>
        <v>9</v>
      </c>
      <c r="AJ123" s="9" t="str">
        <f t="shared" si="22"/>
        <v>I</v>
      </c>
      <c r="AK123" s="9" t="str">
        <f>'Student Record paste by SD'!I121</f>
        <v>M</v>
      </c>
      <c r="AL123" s="9" t="str">
        <f>'Student Record paste by SD'!O121</f>
        <v>ST</v>
      </c>
    </row>
    <row r="124" spans="35:38">
      <c r="AI124" s="9">
        <f>'Student Record paste by SD'!A122</f>
        <v>9</v>
      </c>
      <c r="AJ124" s="9" t="str">
        <f t="shared" si="22"/>
        <v>I</v>
      </c>
      <c r="AK124" s="9" t="str">
        <f>'Student Record paste by SD'!I122</f>
        <v>F</v>
      </c>
      <c r="AL124" s="9" t="str">
        <f>'Student Record paste by SD'!O122</f>
        <v>OBC</v>
      </c>
    </row>
    <row r="125" spans="35:38">
      <c r="AI125" s="9">
        <f>'Student Record paste by SD'!A123</f>
        <v>9</v>
      </c>
      <c r="AJ125" s="9" t="str">
        <f t="shared" si="22"/>
        <v>I</v>
      </c>
      <c r="AK125" s="9" t="str">
        <f>'Student Record paste by SD'!I123</f>
        <v>M</v>
      </c>
      <c r="AL125" s="9" t="str">
        <f>'Student Record paste by SD'!O123</f>
        <v>GEN</v>
      </c>
    </row>
    <row r="126" spans="35:38">
      <c r="AI126" s="9">
        <f>'Student Record paste by SD'!A124</f>
        <v>10</v>
      </c>
      <c r="AJ126" s="9" t="str">
        <f t="shared" si="22"/>
        <v>J</v>
      </c>
      <c r="AK126" s="9" t="str">
        <f>'Student Record paste by SD'!I124</f>
        <v>M</v>
      </c>
      <c r="AL126" s="9" t="str">
        <f>'Student Record paste by SD'!O124</f>
        <v>SC</v>
      </c>
    </row>
    <row r="127" spans="35:38">
      <c r="AI127" s="9">
        <f>'Student Record paste by SD'!A125</f>
        <v>10</v>
      </c>
      <c r="AJ127" s="9" t="str">
        <f t="shared" si="22"/>
        <v>J</v>
      </c>
      <c r="AK127" s="9" t="str">
        <f>'Student Record paste by SD'!I125</f>
        <v>M</v>
      </c>
      <c r="AL127" s="9" t="str">
        <f>'Student Record paste by SD'!O125</f>
        <v>SC</v>
      </c>
    </row>
    <row r="128" spans="35:38">
      <c r="AI128" s="9">
        <f>'Student Record paste by SD'!A126</f>
        <v>10</v>
      </c>
      <c r="AJ128" s="9" t="str">
        <f t="shared" si="22"/>
        <v>J</v>
      </c>
      <c r="AK128" s="9" t="str">
        <f>'Student Record paste by SD'!I126</f>
        <v>F</v>
      </c>
      <c r="AL128" s="9" t="str">
        <f>'Student Record paste by SD'!O126</f>
        <v>SC</v>
      </c>
    </row>
    <row r="129" spans="35:38">
      <c r="AI129" s="9">
        <f>'Student Record paste by SD'!A127</f>
        <v>10</v>
      </c>
      <c r="AJ129" s="9" t="str">
        <f t="shared" si="22"/>
        <v>J</v>
      </c>
      <c r="AK129" s="9" t="str">
        <f>'Student Record paste by SD'!I127</f>
        <v>F</v>
      </c>
      <c r="AL129" s="9" t="str">
        <f>'Student Record paste by SD'!O127</f>
        <v>OBC</v>
      </c>
    </row>
    <row r="130" spans="35:38">
      <c r="AI130" s="9">
        <f>'Student Record paste by SD'!A128</f>
        <v>10</v>
      </c>
      <c r="AJ130" s="9" t="str">
        <f t="shared" si="22"/>
        <v>J</v>
      </c>
      <c r="AK130" s="9" t="str">
        <f>'Student Record paste by SD'!I128</f>
        <v>F</v>
      </c>
      <c r="AL130" s="9" t="str">
        <f>'Student Record paste by SD'!O128</f>
        <v>SBC</v>
      </c>
    </row>
    <row r="131" spans="35:38">
      <c r="AI131" s="9">
        <f>'Student Record paste by SD'!A129</f>
        <v>10</v>
      </c>
      <c r="AJ131" s="9" t="str">
        <f t="shared" si="22"/>
        <v>J</v>
      </c>
      <c r="AK131" s="9" t="str">
        <f>'Student Record paste by SD'!I129</f>
        <v>F</v>
      </c>
      <c r="AL131" s="9" t="str">
        <f>'Student Record paste by SD'!O129</f>
        <v>GEN</v>
      </c>
    </row>
    <row r="132" spans="35:38">
      <c r="AI132" s="9">
        <f>'Student Record paste by SD'!A130</f>
        <v>10</v>
      </c>
      <c r="AJ132" s="9" t="str">
        <f t="shared" si="22"/>
        <v>J</v>
      </c>
      <c r="AK132" s="9" t="str">
        <f>'Student Record paste by SD'!I130</f>
        <v>F</v>
      </c>
      <c r="AL132" s="9" t="str">
        <f>'Student Record paste by SD'!O130</f>
        <v>OBC</v>
      </c>
    </row>
    <row r="133" spans="35:38">
      <c r="AI133" s="9">
        <f>'Student Record paste by SD'!A131</f>
        <v>10</v>
      </c>
      <c r="AJ133" s="9" t="str">
        <f t="shared" ref="AJ133:AJ196" si="23">IF(AI133="","",IF(AI133=1,"A",IF(AI133=2,"B",IF(AI133=3,"C",IF(AI133=4,"D",IF(AI133=5,"E",IF(AI133=6,"F",IF(AI133=7,"G",IF(AI133=8,"H",IF(AI133=9,"I",IF(AI133=10,"J",IF(AI133=11,"K",IF(AI133=12,"L")))))))))))))</f>
        <v>J</v>
      </c>
      <c r="AK133" s="9" t="str">
        <f>'Student Record paste by SD'!I131</f>
        <v>M</v>
      </c>
      <c r="AL133" s="9" t="str">
        <f>'Student Record paste by SD'!O131</f>
        <v>SBC</v>
      </c>
    </row>
    <row r="134" spans="35:38">
      <c r="AI134" s="9">
        <f>'Student Record paste by SD'!A132</f>
        <v>10</v>
      </c>
      <c r="AJ134" s="9" t="str">
        <f t="shared" si="23"/>
        <v>J</v>
      </c>
      <c r="AK134" s="9" t="str">
        <f>'Student Record paste by SD'!I132</f>
        <v>M</v>
      </c>
      <c r="AL134" s="9" t="str">
        <f>'Student Record paste by SD'!O132</f>
        <v>OBC</v>
      </c>
    </row>
    <row r="135" spans="35:38">
      <c r="AI135" s="9">
        <f>'Student Record paste by SD'!A133</f>
        <v>10</v>
      </c>
      <c r="AJ135" s="9" t="str">
        <f t="shared" si="23"/>
        <v>J</v>
      </c>
      <c r="AK135" s="9" t="str">
        <f>'Student Record paste by SD'!I133</f>
        <v>F</v>
      </c>
      <c r="AL135" s="9" t="str">
        <f>'Student Record paste by SD'!O133</f>
        <v>SBC</v>
      </c>
    </row>
    <row r="136" spans="35:38">
      <c r="AI136" s="9">
        <f>'Student Record paste by SD'!A134</f>
        <v>10</v>
      </c>
      <c r="AJ136" s="9" t="str">
        <f t="shared" si="23"/>
        <v>J</v>
      </c>
      <c r="AK136" s="9" t="str">
        <f>'Student Record paste by SD'!I134</f>
        <v>F</v>
      </c>
      <c r="AL136" s="9" t="str">
        <f>'Student Record paste by SD'!O134</f>
        <v>OBC</v>
      </c>
    </row>
    <row r="137" spans="35:38">
      <c r="AI137" s="9">
        <f>'Student Record paste by SD'!A135</f>
        <v>10</v>
      </c>
      <c r="AJ137" s="9" t="str">
        <f t="shared" si="23"/>
        <v>J</v>
      </c>
      <c r="AK137" s="9" t="str">
        <f>'Student Record paste by SD'!I135</f>
        <v>F</v>
      </c>
      <c r="AL137" s="9" t="str">
        <f>'Student Record paste by SD'!O135</f>
        <v>OBC</v>
      </c>
    </row>
    <row r="138" spans="35:38">
      <c r="AI138" s="9">
        <f>'Student Record paste by SD'!A136</f>
        <v>10</v>
      </c>
      <c r="AJ138" s="9" t="str">
        <f t="shared" si="23"/>
        <v>J</v>
      </c>
      <c r="AK138" s="9" t="str">
        <f>'Student Record paste by SD'!I136</f>
        <v>F</v>
      </c>
      <c r="AL138" s="9" t="str">
        <f>'Student Record paste by SD'!O136</f>
        <v>OBC</v>
      </c>
    </row>
    <row r="139" spans="35:38">
      <c r="AI139" s="9">
        <f>'Student Record paste by SD'!A137</f>
        <v>10</v>
      </c>
      <c r="AJ139" s="9" t="str">
        <f t="shared" si="23"/>
        <v>J</v>
      </c>
      <c r="AK139" s="9" t="str">
        <f>'Student Record paste by SD'!I137</f>
        <v>F</v>
      </c>
      <c r="AL139" s="9" t="str">
        <f>'Student Record paste by SD'!O137</f>
        <v>SBC</v>
      </c>
    </row>
    <row r="140" spans="35:38">
      <c r="AI140" s="9">
        <f>'Student Record paste by SD'!A138</f>
        <v>10</v>
      </c>
      <c r="AJ140" s="9" t="str">
        <f t="shared" si="23"/>
        <v>J</v>
      </c>
      <c r="AK140" s="9" t="str">
        <f>'Student Record paste by SD'!I138</f>
        <v>F</v>
      </c>
      <c r="AL140" s="9" t="str">
        <f>'Student Record paste by SD'!O138</f>
        <v>SBC</v>
      </c>
    </row>
    <row r="141" spans="35:38">
      <c r="AI141" s="9">
        <f>'Student Record paste by SD'!A139</f>
        <v>10</v>
      </c>
      <c r="AJ141" s="9" t="str">
        <f t="shared" si="23"/>
        <v>J</v>
      </c>
      <c r="AK141" s="9" t="str">
        <f>'Student Record paste by SD'!I139</f>
        <v>M</v>
      </c>
      <c r="AL141" s="9" t="str">
        <f>'Student Record paste by SD'!O139</f>
        <v>OBC</v>
      </c>
    </row>
    <row r="142" spans="35:38">
      <c r="AI142" s="9">
        <f>'Student Record paste by SD'!A140</f>
        <v>10</v>
      </c>
      <c r="AJ142" s="9" t="str">
        <f t="shared" si="23"/>
        <v>J</v>
      </c>
      <c r="AK142" s="9" t="str">
        <f>'Student Record paste by SD'!I140</f>
        <v>M</v>
      </c>
      <c r="AL142" s="9" t="str">
        <f>'Student Record paste by SD'!O140</f>
        <v>GEN</v>
      </c>
    </row>
    <row r="143" spans="35:38">
      <c r="AI143" s="9">
        <f>'Student Record paste by SD'!A141</f>
        <v>10</v>
      </c>
      <c r="AJ143" s="9" t="str">
        <f t="shared" si="23"/>
        <v>J</v>
      </c>
      <c r="AK143" s="9" t="str">
        <f>'Student Record paste by SD'!I141</f>
        <v>F</v>
      </c>
      <c r="AL143" s="9" t="str">
        <f>'Student Record paste by SD'!O141</f>
        <v>SBC</v>
      </c>
    </row>
    <row r="144" spans="35:38">
      <c r="AI144" s="9">
        <f>'Student Record paste by SD'!A142</f>
        <v>10</v>
      </c>
      <c r="AJ144" s="9" t="str">
        <f t="shared" si="23"/>
        <v>J</v>
      </c>
      <c r="AK144" s="9" t="str">
        <f>'Student Record paste by SD'!I142</f>
        <v>M</v>
      </c>
      <c r="AL144" s="9" t="str">
        <f>'Student Record paste by SD'!O142</f>
        <v>OBC</v>
      </c>
    </row>
    <row r="145" spans="35:38">
      <c r="AI145" s="9">
        <f>'Student Record paste by SD'!A143</f>
        <v>10</v>
      </c>
      <c r="AJ145" s="9" t="str">
        <f t="shared" si="23"/>
        <v>J</v>
      </c>
      <c r="AK145" s="9" t="str">
        <f>'Student Record paste by SD'!I143</f>
        <v>M</v>
      </c>
      <c r="AL145" s="9" t="str">
        <f>'Student Record paste by SD'!O143</f>
        <v>SC</v>
      </c>
    </row>
    <row r="146" spans="35:38">
      <c r="AI146" s="9">
        <f>'Student Record paste by SD'!A144</f>
        <v>10</v>
      </c>
      <c r="AJ146" s="9" t="str">
        <f t="shared" si="23"/>
        <v>J</v>
      </c>
      <c r="AK146" s="9" t="str">
        <f>'Student Record paste by SD'!I144</f>
        <v>F</v>
      </c>
      <c r="AL146" s="9" t="str">
        <f>'Student Record paste by SD'!O144</f>
        <v>OBC</v>
      </c>
    </row>
    <row r="147" spans="35:38">
      <c r="AI147" s="9">
        <f>'Student Record paste by SD'!A145</f>
        <v>12</v>
      </c>
      <c r="AJ147" s="9" t="str">
        <f t="shared" si="23"/>
        <v>L</v>
      </c>
      <c r="AK147" s="9" t="str">
        <f>'Student Record paste by SD'!I145</f>
        <v>F</v>
      </c>
      <c r="AL147" s="9" t="str">
        <f>'Student Record paste by SD'!O145</f>
        <v>SC</v>
      </c>
    </row>
    <row r="148" spans="35:38">
      <c r="AI148" s="9">
        <f>'Student Record paste by SD'!A146</f>
        <v>12</v>
      </c>
      <c r="AJ148" s="9" t="str">
        <f t="shared" si="23"/>
        <v>L</v>
      </c>
      <c r="AK148" s="9" t="str">
        <f>'Student Record paste by SD'!I146</f>
        <v>F</v>
      </c>
      <c r="AL148" s="9" t="str">
        <f>'Student Record paste by SD'!O146</f>
        <v>OBC</v>
      </c>
    </row>
    <row r="149" spans="35:38">
      <c r="AI149" s="9">
        <f>'Student Record paste by SD'!A147</f>
        <v>12</v>
      </c>
      <c r="AJ149" s="9" t="str">
        <f t="shared" si="23"/>
        <v>L</v>
      </c>
      <c r="AK149" s="9" t="str">
        <f>'Student Record paste by SD'!I147</f>
        <v>M</v>
      </c>
      <c r="AL149" s="9" t="str">
        <f>'Student Record paste by SD'!O147</f>
        <v>SBC</v>
      </c>
    </row>
    <row r="150" spans="35:38">
      <c r="AI150" s="9">
        <f>'Student Record paste by SD'!A148</f>
        <v>12</v>
      </c>
      <c r="AJ150" s="9" t="str">
        <f t="shared" si="23"/>
        <v>L</v>
      </c>
      <c r="AK150" s="9" t="str">
        <f>'Student Record paste by SD'!I148</f>
        <v>M</v>
      </c>
      <c r="AL150" s="9" t="str">
        <f>'Student Record paste by SD'!O148</f>
        <v>GEN</v>
      </c>
    </row>
    <row r="151" spans="35:38">
      <c r="AI151" s="9">
        <f>'Student Record paste by SD'!A149</f>
        <v>12</v>
      </c>
      <c r="AJ151" s="9" t="str">
        <f t="shared" si="23"/>
        <v>L</v>
      </c>
      <c r="AK151" s="9" t="str">
        <f>'Student Record paste by SD'!I149</f>
        <v>F</v>
      </c>
      <c r="AL151" s="9" t="str">
        <f>'Student Record paste by SD'!O149</f>
        <v>GEN</v>
      </c>
    </row>
    <row r="152" spans="35:38">
      <c r="AI152" s="9">
        <f>'Student Record paste by SD'!A150</f>
        <v>12</v>
      </c>
      <c r="AJ152" s="9" t="str">
        <f t="shared" si="23"/>
        <v>L</v>
      </c>
      <c r="AK152" s="9" t="str">
        <f>'Student Record paste by SD'!I150</f>
        <v>M</v>
      </c>
      <c r="AL152" s="9" t="str">
        <f>'Student Record paste by SD'!O150</f>
        <v>GEN</v>
      </c>
    </row>
    <row r="153" spans="35:38">
      <c r="AI153" s="9">
        <f>'Student Record paste by SD'!A151</f>
        <v>12</v>
      </c>
      <c r="AJ153" s="9" t="str">
        <f t="shared" si="23"/>
        <v>L</v>
      </c>
      <c r="AK153" s="9" t="str">
        <f>'Student Record paste by SD'!I151</f>
        <v>F</v>
      </c>
      <c r="AL153" s="9" t="str">
        <f>'Student Record paste by SD'!O151</f>
        <v>OBC</v>
      </c>
    </row>
    <row r="154" spans="35:38">
      <c r="AI154" s="9">
        <f>'Student Record paste by SD'!A152</f>
        <v>12</v>
      </c>
      <c r="AJ154" s="9" t="str">
        <f t="shared" si="23"/>
        <v>L</v>
      </c>
      <c r="AK154" s="9" t="str">
        <f>'Student Record paste by SD'!I152</f>
        <v>F</v>
      </c>
      <c r="AL154" s="9" t="str">
        <f>'Student Record paste by SD'!O152</f>
        <v>GEN</v>
      </c>
    </row>
    <row r="155" spans="35:38">
      <c r="AI155" s="9">
        <f>'Student Record paste by SD'!A153</f>
        <v>12</v>
      </c>
      <c r="AJ155" s="9" t="str">
        <f t="shared" si="23"/>
        <v>L</v>
      </c>
      <c r="AK155" s="9" t="str">
        <f>'Student Record paste by SD'!I153</f>
        <v>M</v>
      </c>
      <c r="AL155" s="9" t="str">
        <f>'Student Record paste by SD'!O153</f>
        <v>SC</v>
      </c>
    </row>
    <row r="156" spans="35:38">
      <c r="AI156" s="9">
        <f>'Student Record paste by SD'!A154</f>
        <v>12</v>
      </c>
      <c r="AJ156" s="9" t="str">
        <f t="shared" si="23"/>
        <v>L</v>
      </c>
      <c r="AK156" s="9" t="str">
        <f>'Student Record paste by SD'!I154</f>
        <v>M</v>
      </c>
      <c r="AL156" s="9" t="str">
        <f>'Student Record paste by SD'!O154</f>
        <v>SC</v>
      </c>
    </row>
    <row r="157" spans="35:38">
      <c r="AI157" s="9">
        <f>'Student Record paste by SD'!A155</f>
        <v>12</v>
      </c>
      <c r="AJ157" s="9" t="str">
        <f t="shared" si="23"/>
        <v>L</v>
      </c>
      <c r="AK157" s="9" t="str">
        <f>'Student Record paste by SD'!I155</f>
        <v>F</v>
      </c>
      <c r="AL157" s="9" t="str">
        <f>'Student Record paste by SD'!O155</f>
        <v>SBC</v>
      </c>
    </row>
    <row r="158" spans="35:38">
      <c r="AI158" s="9">
        <f>'Student Record paste by SD'!A156</f>
        <v>12</v>
      </c>
      <c r="AJ158" s="9" t="str">
        <f t="shared" si="23"/>
        <v>L</v>
      </c>
      <c r="AK158" s="9" t="str">
        <f>'Student Record paste by SD'!I156</f>
        <v>M</v>
      </c>
      <c r="AL158" s="9" t="str">
        <f>'Student Record paste by SD'!O156</f>
        <v>SC</v>
      </c>
    </row>
    <row r="159" spans="35:38">
      <c r="AI159" s="9">
        <f>'Student Record paste by SD'!A157</f>
        <v>12</v>
      </c>
      <c r="AJ159" s="9" t="str">
        <f t="shared" si="23"/>
        <v>L</v>
      </c>
      <c r="AK159" s="9" t="str">
        <f>'Student Record paste by SD'!I157</f>
        <v>F</v>
      </c>
      <c r="AL159" s="9" t="str">
        <f>'Student Record paste by SD'!O157</f>
        <v>SC</v>
      </c>
    </row>
    <row r="160" spans="35:38">
      <c r="AI160" s="9">
        <f>'Student Record paste by SD'!A158</f>
        <v>12</v>
      </c>
      <c r="AJ160" s="9" t="str">
        <f t="shared" si="23"/>
        <v>L</v>
      </c>
      <c r="AK160" s="9" t="str">
        <f>'Student Record paste by SD'!I158</f>
        <v>F</v>
      </c>
      <c r="AL160" s="9" t="str">
        <f>'Student Record paste by SD'!O158</f>
        <v>GEN</v>
      </c>
    </row>
    <row r="161" spans="35:38">
      <c r="AI161" s="9">
        <f>'Student Record paste by SD'!A159</f>
        <v>12</v>
      </c>
      <c r="AJ161" s="9" t="str">
        <f t="shared" si="23"/>
        <v>L</v>
      </c>
      <c r="AK161" s="9" t="str">
        <f>'Student Record paste by SD'!I159</f>
        <v>M</v>
      </c>
      <c r="AL161" s="9" t="str">
        <f>'Student Record paste by SD'!O159</f>
        <v>GEN</v>
      </c>
    </row>
    <row r="162" spans="35:38">
      <c r="AI162" s="9">
        <f>'Student Record paste by SD'!A160</f>
        <v>0</v>
      </c>
      <c r="AJ162" s="9" t="b">
        <f t="shared" si="23"/>
        <v>0</v>
      </c>
      <c r="AK162" s="9">
        <f>'Student Record paste by SD'!I160</f>
        <v>0</v>
      </c>
      <c r="AL162" s="9">
        <f>'Student Record paste by SD'!O160</f>
        <v>0</v>
      </c>
    </row>
    <row r="163" spans="35:38">
      <c r="AI163" s="9">
        <f>'Student Record paste by SD'!A161</f>
        <v>0</v>
      </c>
      <c r="AJ163" s="9" t="b">
        <f t="shared" si="23"/>
        <v>0</v>
      </c>
      <c r="AK163" s="9">
        <f>'Student Record paste by SD'!I161</f>
        <v>0</v>
      </c>
      <c r="AL163" s="9">
        <f>'Student Record paste by SD'!O161</f>
        <v>0</v>
      </c>
    </row>
    <row r="164" spans="35:38">
      <c r="AI164" s="9">
        <f>'Student Record paste by SD'!A162</f>
        <v>0</v>
      </c>
      <c r="AJ164" s="9" t="b">
        <f t="shared" si="23"/>
        <v>0</v>
      </c>
      <c r="AK164" s="9">
        <f>'Student Record paste by SD'!I162</f>
        <v>0</v>
      </c>
      <c r="AL164" s="9">
        <f>'Student Record paste by SD'!O162</f>
        <v>0</v>
      </c>
    </row>
    <row r="165" spans="35:38">
      <c r="AI165" s="9">
        <f>'Student Record paste by SD'!A163</f>
        <v>0</v>
      </c>
      <c r="AJ165" s="9" t="b">
        <f t="shared" si="23"/>
        <v>0</v>
      </c>
      <c r="AK165" s="9">
        <f>'Student Record paste by SD'!I163</f>
        <v>0</v>
      </c>
      <c r="AL165" s="9">
        <f>'Student Record paste by SD'!O163</f>
        <v>0</v>
      </c>
    </row>
    <row r="166" spans="35:38">
      <c r="AI166" s="9">
        <f>'Student Record paste by SD'!A164</f>
        <v>0</v>
      </c>
      <c r="AJ166" s="9" t="b">
        <f t="shared" si="23"/>
        <v>0</v>
      </c>
      <c r="AK166" s="9">
        <f>'Student Record paste by SD'!I164</f>
        <v>0</v>
      </c>
      <c r="AL166" s="9">
        <f>'Student Record paste by SD'!O164</f>
        <v>0</v>
      </c>
    </row>
    <row r="167" spans="35:38">
      <c r="AI167" s="9">
        <f>'Student Record paste by SD'!A165</f>
        <v>0</v>
      </c>
      <c r="AJ167" s="9" t="b">
        <f t="shared" si="23"/>
        <v>0</v>
      </c>
      <c r="AK167" s="9">
        <f>'Student Record paste by SD'!I165</f>
        <v>0</v>
      </c>
      <c r="AL167" s="9">
        <f>'Student Record paste by SD'!O165</f>
        <v>0</v>
      </c>
    </row>
    <row r="168" spans="35:38">
      <c r="AI168" s="9">
        <f>'Student Record paste by SD'!A166</f>
        <v>0</v>
      </c>
      <c r="AJ168" s="9" t="b">
        <f t="shared" si="23"/>
        <v>0</v>
      </c>
      <c r="AK168" s="9">
        <f>'Student Record paste by SD'!I166</f>
        <v>0</v>
      </c>
      <c r="AL168" s="9">
        <f>'Student Record paste by SD'!O166</f>
        <v>0</v>
      </c>
    </row>
    <row r="169" spans="35:38">
      <c r="AI169" s="9">
        <f>'Student Record paste by SD'!A167</f>
        <v>0</v>
      </c>
      <c r="AJ169" s="9" t="b">
        <f t="shared" si="23"/>
        <v>0</v>
      </c>
      <c r="AK169" s="9">
        <f>'Student Record paste by SD'!I167</f>
        <v>0</v>
      </c>
      <c r="AL169" s="9">
        <f>'Student Record paste by SD'!O167</f>
        <v>0</v>
      </c>
    </row>
    <row r="170" spans="35:38">
      <c r="AI170" s="9">
        <f>'Student Record paste by SD'!A168</f>
        <v>0</v>
      </c>
      <c r="AJ170" s="9" t="b">
        <f t="shared" si="23"/>
        <v>0</v>
      </c>
      <c r="AK170" s="9">
        <f>'Student Record paste by SD'!I168</f>
        <v>0</v>
      </c>
      <c r="AL170" s="9">
        <f>'Student Record paste by SD'!O168</f>
        <v>0</v>
      </c>
    </row>
    <row r="171" spans="35:38">
      <c r="AI171" s="9">
        <f>'Student Record paste by SD'!A169</f>
        <v>0</v>
      </c>
      <c r="AJ171" s="9" t="b">
        <f t="shared" si="23"/>
        <v>0</v>
      </c>
      <c r="AK171" s="9">
        <f>'Student Record paste by SD'!I169</f>
        <v>0</v>
      </c>
      <c r="AL171" s="9">
        <f>'Student Record paste by SD'!O169</f>
        <v>0</v>
      </c>
    </row>
    <row r="172" spans="35:38">
      <c r="AI172" s="9">
        <f>'Student Record paste by SD'!A170</f>
        <v>0</v>
      </c>
      <c r="AJ172" s="9" t="b">
        <f t="shared" si="23"/>
        <v>0</v>
      </c>
      <c r="AK172" s="9">
        <f>'Student Record paste by SD'!I170</f>
        <v>0</v>
      </c>
      <c r="AL172" s="9">
        <f>'Student Record paste by SD'!O170</f>
        <v>0</v>
      </c>
    </row>
    <row r="173" spans="35:38">
      <c r="AI173" s="9">
        <f>'Student Record paste by SD'!A171</f>
        <v>0</v>
      </c>
      <c r="AJ173" s="9" t="b">
        <f t="shared" si="23"/>
        <v>0</v>
      </c>
      <c r="AK173" s="9">
        <f>'Student Record paste by SD'!I171</f>
        <v>0</v>
      </c>
      <c r="AL173" s="9">
        <f>'Student Record paste by SD'!O171</f>
        <v>0</v>
      </c>
    </row>
    <row r="174" spans="35:38">
      <c r="AI174" s="9">
        <f>'Student Record paste by SD'!A172</f>
        <v>0</v>
      </c>
      <c r="AJ174" s="9" t="b">
        <f t="shared" si="23"/>
        <v>0</v>
      </c>
      <c r="AK174" s="9">
        <f>'Student Record paste by SD'!I172</f>
        <v>0</v>
      </c>
      <c r="AL174" s="9">
        <f>'Student Record paste by SD'!O172</f>
        <v>0</v>
      </c>
    </row>
    <row r="175" spans="35:38">
      <c r="AI175" s="9">
        <f>'Student Record paste by SD'!A173</f>
        <v>0</v>
      </c>
      <c r="AJ175" s="9" t="b">
        <f t="shared" si="23"/>
        <v>0</v>
      </c>
      <c r="AK175" s="9">
        <f>'Student Record paste by SD'!I173</f>
        <v>0</v>
      </c>
      <c r="AL175" s="9">
        <f>'Student Record paste by SD'!O173</f>
        <v>0</v>
      </c>
    </row>
    <row r="176" spans="35:38">
      <c r="AI176" s="9">
        <f>'Student Record paste by SD'!A174</f>
        <v>0</v>
      </c>
      <c r="AJ176" s="9" t="b">
        <f t="shared" si="23"/>
        <v>0</v>
      </c>
      <c r="AK176" s="9">
        <f>'Student Record paste by SD'!I174</f>
        <v>0</v>
      </c>
      <c r="AL176" s="9">
        <f>'Student Record paste by SD'!O174</f>
        <v>0</v>
      </c>
    </row>
    <row r="177" spans="35:38">
      <c r="AI177" s="9">
        <f>'Student Record paste by SD'!A175</f>
        <v>0</v>
      </c>
      <c r="AJ177" s="9" t="b">
        <f t="shared" si="23"/>
        <v>0</v>
      </c>
      <c r="AK177" s="9">
        <f>'Student Record paste by SD'!I175</f>
        <v>0</v>
      </c>
      <c r="AL177" s="9">
        <f>'Student Record paste by SD'!O175</f>
        <v>0</v>
      </c>
    </row>
    <row r="178" spans="35:38">
      <c r="AI178" s="9">
        <f>'Student Record paste by SD'!A176</f>
        <v>0</v>
      </c>
      <c r="AJ178" s="9" t="b">
        <f t="shared" si="23"/>
        <v>0</v>
      </c>
      <c r="AK178" s="9">
        <f>'Student Record paste by SD'!I176</f>
        <v>0</v>
      </c>
      <c r="AL178" s="9">
        <f>'Student Record paste by SD'!O176</f>
        <v>0</v>
      </c>
    </row>
    <row r="179" spans="35:38">
      <c r="AI179" s="9">
        <f>'Student Record paste by SD'!A177</f>
        <v>0</v>
      </c>
      <c r="AJ179" s="9" t="b">
        <f t="shared" si="23"/>
        <v>0</v>
      </c>
      <c r="AK179" s="9">
        <f>'Student Record paste by SD'!I177</f>
        <v>0</v>
      </c>
      <c r="AL179" s="9">
        <f>'Student Record paste by SD'!O177</f>
        <v>0</v>
      </c>
    </row>
    <row r="180" spans="35:38">
      <c r="AI180" s="9">
        <f>'Student Record paste by SD'!A178</f>
        <v>0</v>
      </c>
      <c r="AJ180" s="9" t="b">
        <f t="shared" si="23"/>
        <v>0</v>
      </c>
      <c r="AK180" s="9">
        <f>'Student Record paste by SD'!I178</f>
        <v>0</v>
      </c>
      <c r="AL180" s="9">
        <f>'Student Record paste by SD'!O178</f>
        <v>0</v>
      </c>
    </row>
    <row r="181" spans="35:38">
      <c r="AI181" s="9">
        <f>'Student Record paste by SD'!A179</f>
        <v>0</v>
      </c>
      <c r="AJ181" s="9" t="b">
        <f t="shared" si="23"/>
        <v>0</v>
      </c>
      <c r="AK181" s="9">
        <f>'Student Record paste by SD'!I179</f>
        <v>0</v>
      </c>
      <c r="AL181" s="9">
        <f>'Student Record paste by SD'!O179</f>
        <v>0</v>
      </c>
    </row>
    <row r="182" spans="35:38">
      <c r="AI182" s="9">
        <f>'Student Record paste by SD'!A180</f>
        <v>0</v>
      </c>
      <c r="AJ182" s="9" t="b">
        <f t="shared" si="23"/>
        <v>0</v>
      </c>
      <c r="AK182" s="9">
        <f>'Student Record paste by SD'!I180</f>
        <v>0</v>
      </c>
      <c r="AL182" s="9">
        <f>'Student Record paste by SD'!O180</f>
        <v>0</v>
      </c>
    </row>
    <row r="183" spans="35:38">
      <c r="AI183" s="9">
        <f>'Student Record paste by SD'!A181</f>
        <v>0</v>
      </c>
      <c r="AJ183" s="9" t="b">
        <f t="shared" si="23"/>
        <v>0</v>
      </c>
      <c r="AK183" s="9">
        <f>'Student Record paste by SD'!I181</f>
        <v>0</v>
      </c>
      <c r="AL183" s="9">
        <f>'Student Record paste by SD'!O181</f>
        <v>0</v>
      </c>
    </row>
    <row r="184" spans="35:38">
      <c r="AI184" s="9">
        <f>'Student Record paste by SD'!A182</f>
        <v>0</v>
      </c>
      <c r="AJ184" s="9" t="b">
        <f t="shared" si="23"/>
        <v>0</v>
      </c>
      <c r="AK184" s="9">
        <f>'Student Record paste by SD'!I182</f>
        <v>0</v>
      </c>
      <c r="AL184" s="9">
        <f>'Student Record paste by SD'!O182</f>
        <v>0</v>
      </c>
    </row>
    <row r="185" spans="35:38">
      <c r="AI185" s="9">
        <f>'Student Record paste by SD'!A183</f>
        <v>0</v>
      </c>
      <c r="AJ185" s="9" t="b">
        <f t="shared" si="23"/>
        <v>0</v>
      </c>
      <c r="AK185" s="9">
        <f>'Student Record paste by SD'!I183</f>
        <v>0</v>
      </c>
      <c r="AL185" s="9">
        <f>'Student Record paste by SD'!O183</f>
        <v>0</v>
      </c>
    </row>
    <row r="186" spans="35:38">
      <c r="AI186" s="9">
        <f>'Student Record paste by SD'!A184</f>
        <v>0</v>
      </c>
      <c r="AJ186" s="9" t="b">
        <f t="shared" si="23"/>
        <v>0</v>
      </c>
      <c r="AK186" s="9">
        <f>'Student Record paste by SD'!I184</f>
        <v>0</v>
      </c>
      <c r="AL186" s="9">
        <f>'Student Record paste by SD'!O184</f>
        <v>0</v>
      </c>
    </row>
    <row r="187" spans="35:38">
      <c r="AI187" s="9">
        <f>'Student Record paste by SD'!A185</f>
        <v>0</v>
      </c>
      <c r="AJ187" s="9" t="b">
        <f t="shared" si="23"/>
        <v>0</v>
      </c>
      <c r="AK187" s="9">
        <f>'Student Record paste by SD'!I185</f>
        <v>0</v>
      </c>
      <c r="AL187" s="9">
        <f>'Student Record paste by SD'!O185</f>
        <v>0</v>
      </c>
    </row>
    <row r="188" spans="35:38">
      <c r="AI188" s="9">
        <f>'Student Record paste by SD'!A186</f>
        <v>0</v>
      </c>
      <c r="AJ188" s="9" t="b">
        <f t="shared" si="23"/>
        <v>0</v>
      </c>
      <c r="AK188" s="9">
        <f>'Student Record paste by SD'!I186</f>
        <v>0</v>
      </c>
      <c r="AL188" s="9">
        <f>'Student Record paste by SD'!O186</f>
        <v>0</v>
      </c>
    </row>
    <row r="189" spans="35:38">
      <c r="AI189" s="9">
        <f>'Student Record paste by SD'!A187</f>
        <v>0</v>
      </c>
      <c r="AJ189" s="9" t="b">
        <f t="shared" si="23"/>
        <v>0</v>
      </c>
      <c r="AK189" s="9">
        <f>'Student Record paste by SD'!I187</f>
        <v>0</v>
      </c>
      <c r="AL189" s="9">
        <f>'Student Record paste by SD'!O187</f>
        <v>0</v>
      </c>
    </row>
    <row r="190" spans="35:38">
      <c r="AI190" s="9">
        <f>'Student Record paste by SD'!A188</f>
        <v>0</v>
      </c>
      <c r="AJ190" s="9" t="b">
        <f t="shared" si="23"/>
        <v>0</v>
      </c>
      <c r="AK190" s="9">
        <f>'Student Record paste by SD'!I188</f>
        <v>0</v>
      </c>
      <c r="AL190" s="9">
        <f>'Student Record paste by SD'!O188</f>
        <v>0</v>
      </c>
    </row>
    <row r="191" spans="35:38">
      <c r="AI191" s="9">
        <f>'Student Record paste by SD'!A189</f>
        <v>0</v>
      </c>
      <c r="AJ191" s="9" t="b">
        <f t="shared" si="23"/>
        <v>0</v>
      </c>
      <c r="AK191" s="9">
        <f>'Student Record paste by SD'!I189</f>
        <v>0</v>
      </c>
      <c r="AL191" s="9">
        <f>'Student Record paste by SD'!O189</f>
        <v>0</v>
      </c>
    </row>
    <row r="192" spans="35:38">
      <c r="AI192" s="9">
        <f>'Student Record paste by SD'!A190</f>
        <v>0</v>
      </c>
      <c r="AJ192" s="9" t="b">
        <f t="shared" si="23"/>
        <v>0</v>
      </c>
      <c r="AK192" s="9">
        <f>'Student Record paste by SD'!I190</f>
        <v>0</v>
      </c>
      <c r="AL192" s="9">
        <f>'Student Record paste by SD'!O190</f>
        <v>0</v>
      </c>
    </row>
    <row r="193" spans="35:38">
      <c r="AI193" s="9">
        <f>'Student Record paste by SD'!A191</f>
        <v>0</v>
      </c>
      <c r="AJ193" s="9" t="b">
        <f t="shared" si="23"/>
        <v>0</v>
      </c>
      <c r="AK193" s="9">
        <f>'Student Record paste by SD'!I191</f>
        <v>0</v>
      </c>
      <c r="AL193" s="9">
        <f>'Student Record paste by SD'!O191</f>
        <v>0</v>
      </c>
    </row>
    <row r="194" spans="35:38">
      <c r="AI194" s="9">
        <f>'Student Record paste by SD'!A192</f>
        <v>0</v>
      </c>
      <c r="AJ194" s="9" t="b">
        <f t="shared" si="23"/>
        <v>0</v>
      </c>
      <c r="AK194" s="9">
        <f>'Student Record paste by SD'!I192</f>
        <v>0</v>
      </c>
      <c r="AL194" s="9">
        <f>'Student Record paste by SD'!O192</f>
        <v>0</v>
      </c>
    </row>
    <row r="195" spans="35:38">
      <c r="AI195" s="9">
        <f>'Student Record paste by SD'!A193</f>
        <v>0</v>
      </c>
      <c r="AJ195" s="9" t="b">
        <f t="shared" si="23"/>
        <v>0</v>
      </c>
      <c r="AK195" s="9">
        <f>'Student Record paste by SD'!I193</f>
        <v>0</v>
      </c>
      <c r="AL195" s="9">
        <f>'Student Record paste by SD'!O193</f>
        <v>0</v>
      </c>
    </row>
    <row r="196" spans="35:38">
      <c r="AI196" s="9">
        <f>'Student Record paste by SD'!A194</f>
        <v>0</v>
      </c>
      <c r="AJ196" s="9" t="b">
        <f t="shared" si="23"/>
        <v>0</v>
      </c>
      <c r="AK196" s="9">
        <f>'Student Record paste by SD'!I194</f>
        <v>0</v>
      </c>
      <c r="AL196" s="9">
        <f>'Student Record paste by SD'!O194</f>
        <v>0</v>
      </c>
    </row>
    <row r="197" spans="35:38">
      <c r="AI197" s="9">
        <f>'Student Record paste by SD'!A195</f>
        <v>0</v>
      </c>
      <c r="AJ197" s="9" t="b">
        <f t="shared" ref="AJ197:AJ260" si="24">IF(AI197="","",IF(AI197=1,"A",IF(AI197=2,"B",IF(AI197=3,"C",IF(AI197=4,"D",IF(AI197=5,"E",IF(AI197=6,"F",IF(AI197=7,"G",IF(AI197=8,"H",IF(AI197=9,"I",IF(AI197=10,"J",IF(AI197=11,"K",IF(AI197=12,"L")))))))))))))</f>
        <v>0</v>
      </c>
      <c r="AK197" s="9">
        <f>'Student Record paste by SD'!I195</f>
        <v>0</v>
      </c>
      <c r="AL197" s="9">
        <f>'Student Record paste by SD'!O195</f>
        <v>0</v>
      </c>
    </row>
    <row r="198" spans="35:38">
      <c r="AI198" s="9">
        <f>'Student Record paste by SD'!A196</f>
        <v>0</v>
      </c>
      <c r="AJ198" s="9" t="b">
        <f t="shared" si="24"/>
        <v>0</v>
      </c>
      <c r="AK198" s="9">
        <f>'Student Record paste by SD'!I196</f>
        <v>0</v>
      </c>
      <c r="AL198" s="9">
        <f>'Student Record paste by SD'!O196</f>
        <v>0</v>
      </c>
    </row>
    <row r="199" spans="35:38">
      <c r="AI199" s="9">
        <f>'Student Record paste by SD'!A197</f>
        <v>0</v>
      </c>
      <c r="AJ199" s="9" t="b">
        <f t="shared" si="24"/>
        <v>0</v>
      </c>
      <c r="AK199" s="9">
        <f>'Student Record paste by SD'!I197</f>
        <v>0</v>
      </c>
      <c r="AL199" s="9">
        <f>'Student Record paste by SD'!O197</f>
        <v>0</v>
      </c>
    </row>
    <row r="200" spans="35:38">
      <c r="AI200" s="9">
        <f>'Student Record paste by SD'!A198</f>
        <v>0</v>
      </c>
      <c r="AJ200" s="9" t="b">
        <f t="shared" si="24"/>
        <v>0</v>
      </c>
      <c r="AK200" s="9">
        <f>'Student Record paste by SD'!I198</f>
        <v>0</v>
      </c>
      <c r="AL200" s="9">
        <f>'Student Record paste by SD'!O198</f>
        <v>0</v>
      </c>
    </row>
    <row r="201" spans="35:38">
      <c r="AI201" s="9">
        <f>'Student Record paste by SD'!A199</f>
        <v>0</v>
      </c>
      <c r="AJ201" s="9" t="b">
        <f t="shared" si="24"/>
        <v>0</v>
      </c>
      <c r="AK201" s="9">
        <f>'Student Record paste by SD'!I199</f>
        <v>0</v>
      </c>
      <c r="AL201" s="9">
        <f>'Student Record paste by SD'!O199</f>
        <v>0</v>
      </c>
    </row>
    <row r="202" spans="35:38">
      <c r="AI202" s="9">
        <f>'Student Record paste by SD'!A200</f>
        <v>0</v>
      </c>
      <c r="AJ202" s="9" t="b">
        <f t="shared" si="24"/>
        <v>0</v>
      </c>
      <c r="AK202" s="9">
        <f>'Student Record paste by SD'!I200</f>
        <v>0</v>
      </c>
      <c r="AL202" s="9">
        <f>'Student Record paste by SD'!O200</f>
        <v>0</v>
      </c>
    </row>
    <row r="203" spans="35:38">
      <c r="AI203" s="9">
        <f>'Student Record paste by SD'!A201</f>
        <v>0</v>
      </c>
      <c r="AJ203" s="9" t="b">
        <f t="shared" si="24"/>
        <v>0</v>
      </c>
      <c r="AK203" s="9">
        <f>'Student Record paste by SD'!I201</f>
        <v>0</v>
      </c>
      <c r="AL203" s="9">
        <f>'Student Record paste by SD'!O201</f>
        <v>0</v>
      </c>
    </row>
    <row r="204" spans="35:38">
      <c r="AI204" s="9">
        <f>'Student Record paste by SD'!A202</f>
        <v>0</v>
      </c>
      <c r="AJ204" s="9" t="b">
        <f t="shared" si="24"/>
        <v>0</v>
      </c>
      <c r="AK204" s="9">
        <f>'Student Record paste by SD'!I202</f>
        <v>0</v>
      </c>
      <c r="AL204" s="9">
        <f>'Student Record paste by SD'!O202</f>
        <v>0</v>
      </c>
    </row>
    <row r="205" spans="35:38">
      <c r="AI205" s="9">
        <f>'Student Record paste by SD'!A203</f>
        <v>0</v>
      </c>
      <c r="AJ205" s="9" t="b">
        <f t="shared" si="24"/>
        <v>0</v>
      </c>
      <c r="AK205" s="9">
        <f>'Student Record paste by SD'!I203</f>
        <v>0</v>
      </c>
      <c r="AL205" s="9">
        <f>'Student Record paste by SD'!O203</f>
        <v>0</v>
      </c>
    </row>
    <row r="206" spans="35:38">
      <c r="AI206" s="9">
        <f>'Student Record paste by SD'!A204</f>
        <v>0</v>
      </c>
      <c r="AJ206" s="9" t="b">
        <f t="shared" si="24"/>
        <v>0</v>
      </c>
      <c r="AK206" s="9">
        <f>'Student Record paste by SD'!I204</f>
        <v>0</v>
      </c>
      <c r="AL206" s="9">
        <f>'Student Record paste by SD'!O204</f>
        <v>0</v>
      </c>
    </row>
    <row r="207" spans="35:38">
      <c r="AI207" s="9">
        <f>'Student Record paste by SD'!A205</f>
        <v>0</v>
      </c>
      <c r="AJ207" s="9" t="b">
        <f t="shared" si="24"/>
        <v>0</v>
      </c>
      <c r="AK207" s="9">
        <f>'Student Record paste by SD'!I205</f>
        <v>0</v>
      </c>
      <c r="AL207" s="9">
        <f>'Student Record paste by SD'!O205</f>
        <v>0</v>
      </c>
    </row>
    <row r="208" spans="35:38">
      <c r="AI208" s="9">
        <f>'Student Record paste by SD'!A206</f>
        <v>0</v>
      </c>
      <c r="AJ208" s="9" t="b">
        <f t="shared" si="24"/>
        <v>0</v>
      </c>
      <c r="AK208" s="9">
        <f>'Student Record paste by SD'!I206</f>
        <v>0</v>
      </c>
      <c r="AL208" s="9">
        <f>'Student Record paste by SD'!O206</f>
        <v>0</v>
      </c>
    </row>
    <row r="209" spans="35:38">
      <c r="AI209" s="9">
        <f>'Student Record paste by SD'!A207</f>
        <v>0</v>
      </c>
      <c r="AJ209" s="9" t="b">
        <f t="shared" si="24"/>
        <v>0</v>
      </c>
      <c r="AK209" s="9">
        <f>'Student Record paste by SD'!I207</f>
        <v>0</v>
      </c>
      <c r="AL209" s="9">
        <f>'Student Record paste by SD'!O207</f>
        <v>0</v>
      </c>
    </row>
    <row r="210" spans="35:38">
      <c r="AI210" s="9">
        <f>'Student Record paste by SD'!A208</f>
        <v>0</v>
      </c>
      <c r="AJ210" s="9" t="b">
        <f t="shared" si="24"/>
        <v>0</v>
      </c>
      <c r="AK210" s="9">
        <f>'Student Record paste by SD'!I208</f>
        <v>0</v>
      </c>
      <c r="AL210" s="9">
        <f>'Student Record paste by SD'!O208</f>
        <v>0</v>
      </c>
    </row>
    <row r="211" spans="35:38">
      <c r="AI211" s="9">
        <f>'Student Record paste by SD'!A209</f>
        <v>0</v>
      </c>
      <c r="AJ211" s="9" t="b">
        <f t="shared" si="24"/>
        <v>0</v>
      </c>
      <c r="AK211" s="9">
        <f>'Student Record paste by SD'!I209</f>
        <v>0</v>
      </c>
      <c r="AL211" s="9">
        <f>'Student Record paste by SD'!O209</f>
        <v>0</v>
      </c>
    </row>
    <row r="212" spans="35:38">
      <c r="AI212" s="9">
        <f>'Student Record paste by SD'!A210</f>
        <v>0</v>
      </c>
      <c r="AJ212" s="9" t="b">
        <f t="shared" si="24"/>
        <v>0</v>
      </c>
      <c r="AK212" s="9">
        <f>'Student Record paste by SD'!I210</f>
        <v>0</v>
      </c>
      <c r="AL212" s="9">
        <f>'Student Record paste by SD'!O210</f>
        <v>0</v>
      </c>
    </row>
    <row r="213" spans="35:38">
      <c r="AI213" s="9">
        <f>'Student Record paste by SD'!A211</f>
        <v>0</v>
      </c>
      <c r="AJ213" s="9" t="b">
        <f t="shared" si="24"/>
        <v>0</v>
      </c>
      <c r="AK213" s="9">
        <f>'Student Record paste by SD'!I211</f>
        <v>0</v>
      </c>
      <c r="AL213" s="9">
        <f>'Student Record paste by SD'!O211</f>
        <v>0</v>
      </c>
    </row>
    <row r="214" spans="35:38">
      <c r="AI214" s="9">
        <f>'Student Record paste by SD'!A212</f>
        <v>0</v>
      </c>
      <c r="AJ214" s="9" t="b">
        <f t="shared" si="24"/>
        <v>0</v>
      </c>
      <c r="AK214" s="9">
        <f>'Student Record paste by SD'!I212</f>
        <v>0</v>
      </c>
      <c r="AL214" s="9">
        <f>'Student Record paste by SD'!O212</f>
        <v>0</v>
      </c>
    </row>
    <row r="215" spans="35:38">
      <c r="AI215" s="9">
        <f>'Student Record paste by SD'!A213</f>
        <v>0</v>
      </c>
      <c r="AJ215" s="9" t="b">
        <f t="shared" si="24"/>
        <v>0</v>
      </c>
      <c r="AK215" s="9">
        <f>'Student Record paste by SD'!I213</f>
        <v>0</v>
      </c>
      <c r="AL215" s="9">
        <f>'Student Record paste by SD'!O213</f>
        <v>0</v>
      </c>
    </row>
    <row r="216" spans="35:38">
      <c r="AI216" s="9">
        <f>'Student Record paste by SD'!A214</f>
        <v>0</v>
      </c>
      <c r="AJ216" s="9" t="b">
        <f t="shared" si="24"/>
        <v>0</v>
      </c>
      <c r="AK216" s="9">
        <f>'Student Record paste by SD'!I214</f>
        <v>0</v>
      </c>
      <c r="AL216" s="9">
        <f>'Student Record paste by SD'!O214</f>
        <v>0</v>
      </c>
    </row>
    <row r="217" spans="35:38">
      <c r="AI217" s="9">
        <f>'Student Record paste by SD'!A215</f>
        <v>0</v>
      </c>
      <c r="AJ217" s="9" t="b">
        <f t="shared" si="24"/>
        <v>0</v>
      </c>
      <c r="AK217" s="9">
        <f>'Student Record paste by SD'!I215</f>
        <v>0</v>
      </c>
      <c r="AL217" s="9">
        <f>'Student Record paste by SD'!O215</f>
        <v>0</v>
      </c>
    </row>
    <row r="218" spans="35:38">
      <c r="AI218" s="9">
        <f>'Student Record paste by SD'!A216</f>
        <v>0</v>
      </c>
      <c r="AJ218" s="9" t="b">
        <f t="shared" si="24"/>
        <v>0</v>
      </c>
      <c r="AK218" s="9">
        <f>'Student Record paste by SD'!I216</f>
        <v>0</v>
      </c>
      <c r="AL218" s="9">
        <f>'Student Record paste by SD'!O216</f>
        <v>0</v>
      </c>
    </row>
    <row r="219" spans="35:38">
      <c r="AI219" s="9">
        <f>'Student Record paste by SD'!A217</f>
        <v>0</v>
      </c>
      <c r="AJ219" s="9" t="b">
        <f t="shared" si="24"/>
        <v>0</v>
      </c>
      <c r="AK219" s="9">
        <f>'Student Record paste by SD'!I217</f>
        <v>0</v>
      </c>
      <c r="AL219" s="9">
        <f>'Student Record paste by SD'!O217</f>
        <v>0</v>
      </c>
    </row>
    <row r="220" spans="35:38">
      <c r="AI220" s="9">
        <f>'Student Record paste by SD'!A218</f>
        <v>0</v>
      </c>
      <c r="AJ220" s="9" t="b">
        <f t="shared" si="24"/>
        <v>0</v>
      </c>
      <c r="AK220" s="9">
        <f>'Student Record paste by SD'!I218</f>
        <v>0</v>
      </c>
      <c r="AL220" s="9">
        <f>'Student Record paste by SD'!O218</f>
        <v>0</v>
      </c>
    </row>
    <row r="221" spans="35:38">
      <c r="AI221" s="9">
        <f>'Student Record paste by SD'!A219</f>
        <v>0</v>
      </c>
      <c r="AJ221" s="9" t="b">
        <f t="shared" si="24"/>
        <v>0</v>
      </c>
      <c r="AK221" s="9">
        <f>'Student Record paste by SD'!I219</f>
        <v>0</v>
      </c>
      <c r="AL221" s="9">
        <f>'Student Record paste by SD'!O219</f>
        <v>0</v>
      </c>
    </row>
    <row r="222" spans="35:38">
      <c r="AI222" s="9">
        <f>'Student Record paste by SD'!A220</f>
        <v>0</v>
      </c>
      <c r="AJ222" s="9" t="b">
        <f t="shared" si="24"/>
        <v>0</v>
      </c>
      <c r="AK222" s="9">
        <f>'Student Record paste by SD'!I220</f>
        <v>0</v>
      </c>
      <c r="AL222" s="9">
        <f>'Student Record paste by SD'!O220</f>
        <v>0</v>
      </c>
    </row>
    <row r="223" spans="35:38">
      <c r="AI223" s="9">
        <f>'Student Record paste by SD'!A221</f>
        <v>0</v>
      </c>
      <c r="AJ223" s="9" t="b">
        <f t="shared" si="24"/>
        <v>0</v>
      </c>
      <c r="AK223" s="9">
        <f>'Student Record paste by SD'!I221</f>
        <v>0</v>
      </c>
      <c r="AL223" s="9">
        <f>'Student Record paste by SD'!O221</f>
        <v>0</v>
      </c>
    </row>
    <row r="224" spans="35:38">
      <c r="AI224" s="9">
        <f>'Student Record paste by SD'!A222</f>
        <v>0</v>
      </c>
      <c r="AJ224" s="9" t="b">
        <f t="shared" si="24"/>
        <v>0</v>
      </c>
      <c r="AK224" s="9">
        <f>'Student Record paste by SD'!I222</f>
        <v>0</v>
      </c>
      <c r="AL224" s="9">
        <f>'Student Record paste by SD'!O222</f>
        <v>0</v>
      </c>
    </row>
    <row r="225" spans="35:38">
      <c r="AI225" s="9">
        <f>'Student Record paste by SD'!A223</f>
        <v>0</v>
      </c>
      <c r="AJ225" s="9" t="b">
        <f t="shared" si="24"/>
        <v>0</v>
      </c>
      <c r="AK225" s="9">
        <f>'Student Record paste by SD'!I223</f>
        <v>0</v>
      </c>
      <c r="AL225" s="9">
        <f>'Student Record paste by SD'!O223</f>
        <v>0</v>
      </c>
    </row>
    <row r="226" spans="35:38">
      <c r="AI226" s="9">
        <f>'Student Record paste by SD'!A224</f>
        <v>0</v>
      </c>
      <c r="AJ226" s="9" t="b">
        <f t="shared" si="24"/>
        <v>0</v>
      </c>
      <c r="AK226" s="9">
        <f>'Student Record paste by SD'!I224</f>
        <v>0</v>
      </c>
      <c r="AL226" s="9">
        <f>'Student Record paste by SD'!O224</f>
        <v>0</v>
      </c>
    </row>
    <row r="227" spans="35:38">
      <c r="AI227" s="9">
        <f>'Student Record paste by SD'!A225</f>
        <v>0</v>
      </c>
      <c r="AJ227" s="9" t="b">
        <f t="shared" si="24"/>
        <v>0</v>
      </c>
      <c r="AK227" s="9">
        <f>'Student Record paste by SD'!I225</f>
        <v>0</v>
      </c>
      <c r="AL227" s="9">
        <f>'Student Record paste by SD'!O225</f>
        <v>0</v>
      </c>
    </row>
    <row r="228" spans="35:38">
      <c r="AI228" s="9">
        <f>'Student Record paste by SD'!A226</f>
        <v>0</v>
      </c>
      <c r="AJ228" s="9" t="b">
        <f t="shared" si="24"/>
        <v>0</v>
      </c>
      <c r="AK228" s="9">
        <f>'Student Record paste by SD'!I226</f>
        <v>0</v>
      </c>
      <c r="AL228" s="9">
        <f>'Student Record paste by SD'!O226</f>
        <v>0</v>
      </c>
    </row>
    <row r="229" spans="35:38">
      <c r="AI229" s="9">
        <f>'Student Record paste by SD'!A227</f>
        <v>0</v>
      </c>
      <c r="AJ229" s="9" t="b">
        <f t="shared" si="24"/>
        <v>0</v>
      </c>
      <c r="AK229" s="9">
        <f>'Student Record paste by SD'!I227</f>
        <v>0</v>
      </c>
      <c r="AL229" s="9">
        <f>'Student Record paste by SD'!O227</f>
        <v>0</v>
      </c>
    </row>
    <row r="230" spans="35:38">
      <c r="AI230" s="9">
        <f>'Student Record paste by SD'!A228</f>
        <v>0</v>
      </c>
      <c r="AJ230" s="9" t="b">
        <f t="shared" si="24"/>
        <v>0</v>
      </c>
      <c r="AK230" s="9">
        <f>'Student Record paste by SD'!I228</f>
        <v>0</v>
      </c>
      <c r="AL230" s="9">
        <f>'Student Record paste by SD'!O228</f>
        <v>0</v>
      </c>
    </row>
    <row r="231" spans="35:38">
      <c r="AI231" s="9">
        <f>'Student Record paste by SD'!A229</f>
        <v>0</v>
      </c>
      <c r="AJ231" s="9" t="b">
        <f t="shared" si="24"/>
        <v>0</v>
      </c>
      <c r="AK231" s="9">
        <f>'Student Record paste by SD'!I229</f>
        <v>0</v>
      </c>
      <c r="AL231" s="9">
        <f>'Student Record paste by SD'!O229</f>
        <v>0</v>
      </c>
    </row>
    <row r="232" spans="35:38">
      <c r="AI232" s="9">
        <f>'Student Record paste by SD'!A230</f>
        <v>0</v>
      </c>
      <c r="AJ232" s="9" t="b">
        <f t="shared" si="24"/>
        <v>0</v>
      </c>
      <c r="AK232" s="9">
        <f>'Student Record paste by SD'!I230</f>
        <v>0</v>
      </c>
      <c r="AL232" s="9">
        <f>'Student Record paste by SD'!O230</f>
        <v>0</v>
      </c>
    </row>
    <row r="233" spans="35:38">
      <c r="AI233" s="9">
        <f>'Student Record paste by SD'!A231</f>
        <v>0</v>
      </c>
      <c r="AJ233" s="9" t="b">
        <f t="shared" si="24"/>
        <v>0</v>
      </c>
      <c r="AK233" s="9">
        <f>'Student Record paste by SD'!I231</f>
        <v>0</v>
      </c>
      <c r="AL233" s="9">
        <f>'Student Record paste by SD'!O231</f>
        <v>0</v>
      </c>
    </row>
    <row r="234" spans="35:38">
      <c r="AI234" s="9">
        <f>'Student Record paste by SD'!A232</f>
        <v>0</v>
      </c>
      <c r="AJ234" s="9" t="b">
        <f t="shared" si="24"/>
        <v>0</v>
      </c>
      <c r="AK234" s="9">
        <f>'Student Record paste by SD'!I232</f>
        <v>0</v>
      </c>
      <c r="AL234" s="9">
        <f>'Student Record paste by SD'!O232</f>
        <v>0</v>
      </c>
    </row>
    <row r="235" spans="35:38">
      <c r="AI235" s="9">
        <f>'Student Record paste by SD'!A233</f>
        <v>0</v>
      </c>
      <c r="AJ235" s="9" t="b">
        <f t="shared" si="24"/>
        <v>0</v>
      </c>
      <c r="AK235" s="9">
        <f>'Student Record paste by SD'!I233</f>
        <v>0</v>
      </c>
      <c r="AL235" s="9">
        <f>'Student Record paste by SD'!O233</f>
        <v>0</v>
      </c>
    </row>
    <row r="236" spans="35:38">
      <c r="AI236" s="9">
        <f>'Student Record paste by SD'!A234</f>
        <v>0</v>
      </c>
      <c r="AJ236" s="9" t="b">
        <f t="shared" si="24"/>
        <v>0</v>
      </c>
      <c r="AK236" s="9">
        <f>'Student Record paste by SD'!I234</f>
        <v>0</v>
      </c>
      <c r="AL236" s="9">
        <f>'Student Record paste by SD'!O234</f>
        <v>0</v>
      </c>
    </row>
    <row r="237" spans="35:38">
      <c r="AI237" s="9">
        <f>'Student Record paste by SD'!A235</f>
        <v>0</v>
      </c>
      <c r="AJ237" s="9" t="b">
        <f t="shared" si="24"/>
        <v>0</v>
      </c>
      <c r="AK237" s="9">
        <f>'Student Record paste by SD'!I235</f>
        <v>0</v>
      </c>
      <c r="AL237" s="9">
        <f>'Student Record paste by SD'!O235</f>
        <v>0</v>
      </c>
    </row>
    <row r="238" spans="35:38">
      <c r="AI238" s="9">
        <f>'Student Record paste by SD'!A236</f>
        <v>0</v>
      </c>
      <c r="AJ238" s="9" t="b">
        <f t="shared" si="24"/>
        <v>0</v>
      </c>
      <c r="AK238" s="9">
        <f>'Student Record paste by SD'!I236</f>
        <v>0</v>
      </c>
      <c r="AL238" s="9">
        <f>'Student Record paste by SD'!O236</f>
        <v>0</v>
      </c>
    </row>
    <row r="239" spans="35:38">
      <c r="AI239" s="9">
        <f>'Student Record paste by SD'!A237</f>
        <v>0</v>
      </c>
      <c r="AJ239" s="9" t="b">
        <f t="shared" si="24"/>
        <v>0</v>
      </c>
      <c r="AK239" s="9">
        <f>'Student Record paste by SD'!I237</f>
        <v>0</v>
      </c>
      <c r="AL239" s="9">
        <f>'Student Record paste by SD'!O237</f>
        <v>0</v>
      </c>
    </row>
    <row r="240" spans="35:38">
      <c r="AI240" s="9">
        <f>'Student Record paste by SD'!A238</f>
        <v>0</v>
      </c>
      <c r="AJ240" s="9" t="b">
        <f t="shared" si="24"/>
        <v>0</v>
      </c>
      <c r="AK240" s="9">
        <f>'Student Record paste by SD'!I238</f>
        <v>0</v>
      </c>
      <c r="AL240" s="9">
        <f>'Student Record paste by SD'!O238</f>
        <v>0</v>
      </c>
    </row>
    <row r="241" spans="35:38">
      <c r="AI241" s="9">
        <f>'Student Record paste by SD'!A239</f>
        <v>0</v>
      </c>
      <c r="AJ241" s="9" t="b">
        <f t="shared" si="24"/>
        <v>0</v>
      </c>
      <c r="AK241" s="9">
        <f>'Student Record paste by SD'!I239</f>
        <v>0</v>
      </c>
      <c r="AL241" s="9">
        <f>'Student Record paste by SD'!O239</f>
        <v>0</v>
      </c>
    </row>
    <row r="242" spans="35:38">
      <c r="AI242" s="9">
        <f>'Student Record paste by SD'!A240</f>
        <v>0</v>
      </c>
      <c r="AJ242" s="9" t="b">
        <f t="shared" si="24"/>
        <v>0</v>
      </c>
      <c r="AK242" s="9">
        <f>'Student Record paste by SD'!I240</f>
        <v>0</v>
      </c>
      <c r="AL242" s="9">
        <f>'Student Record paste by SD'!O240</f>
        <v>0</v>
      </c>
    </row>
    <row r="243" spans="35:38">
      <c r="AI243" s="9">
        <f>'Student Record paste by SD'!A241</f>
        <v>0</v>
      </c>
      <c r="AJ243" s="9" t="b">
        <f t="shared" si="24"/>
        <v>0</v>
      </c>
      <c r="AK243" s="9">
        <f>'Student Record paste by SD'!I241</f>
        <v>0</v>
      </c>
      <c r="AL243" s="9">
        <f>'Student Record paste by SD'!O241</f>
        <v>0</v>
      </c>
    </row>
    <row r="244" spans="35:38">
      <c r="AI244" s="9">
        <f>'Student Record paste by SD'!A242</f>
        <v>0</v>
      </c>
      <c r="AJ244" s="9" t="b">
        <f t="shared" si="24"/>
        <v>0</v>
      </c>
      <c r="AK244" s="9">
        <f>'Student Record paste by SD'!I242</f>
        <v>0</v>
      </c>
      <c r="AL244" s="9">
        <f>'Student Record paste by SD'!O242</f>
        <v>0</v>
      </c>
    </row>
    <row r="245" spans="35:38">
      <c r="AI245" s="9">
        <f>'Student Record paste by SD'!A243</f>
        <v>0</v>
      </c>
      <c r="AJ245" s="9" t="b">
        <f t="shared" si="24"/>
        <v>0</v>
      </c>
      <c r="AK245" s="9">
        <f>'Student Record paste by SD'!I243</f>
        <v>0</v>
      </c>
      <c r="AL245" s="9">
        <f>'Student Record paste by SD'!O243</f>
        <v>0</v>
      </c>
    </row>
    <row r="246" spans="35:38">
      <c r="AI246" s="9">
        <f>'Student Record paste by SD'!A244</f>
        <v>0</v>
      </c>
      <c r="AJ246" s="9" t="b">
        <f t="shared" si="24"/>
        <v>0</v>
      </c>
      <c r="AK246" s="9">
        <f>'Student Record paste by SD'!I244</f>
        <v>0</v>
      </c>
      <c r="AL246" s="9">
        <f>'Student Record paste by SD'!O244</f>
        <v>0</v>
      </c>
    </row>
    <row r="247" spans="35:38">
      <c r="AI247" s="9">
        <f>'Student Record paste by SD'!A245</f>
        <v>0</v>
      </c>
      <c r="AJ247" s="9" t="b">
        <f t="shared" si="24"/>
        <v>0</v>
      </c>
      <c r="AK247" s="9">
        <f>'Student Record paste by SD'!I245</f>
        <v>0</v>
      </c>
      <c r="AL247" s="9">
        <f>'Student Record paste by SD'!O245</f>
        <v>0</v>
      </c>
    </row>
    <row r="248" spans="35:38">
      <c r="AI248" s="9">
        <f>'Student Record paste by SD'!A246</f>
        <v>0</v>
      </c>
      <c r="AJ248" s="9" t="b">
        <f t="shared" si="24"/>
        <v>0</v>
      </c>
      <c r="AK248" s="9">
        <f>'Student Record paste by SD'!I246</f>
        <v>0</v>
      </c>
      <c r="AL248" s="9">
        <f>'Student Record paste by SD'!O246</f>
        <v>0</v>
      </c>
    </row>
    <row r="249" spans="35:38">
      <c r="AI249" s="9">
        <f>'Student Record paste by SD'!A247</f>
        <v>0</v>
      </c>
      <c r="AJ249" s="9" t="b">
        <f t="shared" si="24"/>
        <v>0</v>
      </c>
      <c r="AK249" s="9">
        <f>'Student Record paste by SD'!I247</f>
        <v>0</v>
      </c>
      <c r="AL249" s="9">
        <f>'Student Record paste by SD'!O247</f>
        <v>0</v>
      </c>
    </row>
    <row r="250" spans="35:38">
      <c r="AI250" s="9">
        <f>'Student Record paste by SD'!A248</f>
        <v>0</v>
      </c>
      <c r="AJ250" s="9" t="b">
        <f t="shared" si="24"/>
        <v>0</v>
      </c>
      <c r="AK250" s="9">
        <f>'Student Record paste by SD'!I248</f>
        <v>0</v>
      </c>
      <c r="AL250" s="9">
        <f>'Student Record paste by SD'!O248</f>
        <v>0</v>
      </c>
    </row>
    <row r="251" spans="35:38">
      <c r="AI251" s="9">
        <f>'Student Record paste by SD'!A249</f>
        <v>0</v>
      </c>
      <c r="AJ251" s="9" t="b">
        <f t="shared" si="24"/>
        <v>0</v>
      </c>
      <c r="AK251" s="9">
        <f>'Student Record paste by SD'!I249</f>
        <v>0</v>
      </c>
      <c r="AL251" s="9">
        <f>'Student Record paste by SD'!O249</f>
        <v>0</v>
      </c>
    </row>
    <row r="252" spans="35:38">
      <c r="AI252" s="9">
        <f>'Student Record paste by SD'!A250</f>
        <v>0</v>
      </c>
      <c r="AJ252" s="9" t="b">
        <f t="shared" si="24"/>
        <v>0</v>
      </c>
      <c r="AK252" s="9">
        <f>'Student Record paste by SD'!I250</f>
        <v>0</v>
      </c>
      <c r="AL252" s="9">
        <f>'Student Record paste by SD'!O250</f>
        <v>0</v>
      </c>
    </row>
    <row r="253" spans="35:38">
      <c r="AI253" s="9">
        <f>'Student Record paste by SD'!A251</f>
        <v>0</v>
      </c>
      <c r="AJ253" s="9" t="b">
        <f t="shared" si="24"/>
        <v>0</v>
      </c>
      <c r="AK253" s="9">
        <f>'Student Record paste by SD'!I251</f>
        <v>0</v>
      </c>
      <c r="AL253" s="9">
        <f>'Student Record paste by SD'!O251</f>
        <v>0</v>
      </c>
    </row>
    <row r="254" spans="35:38">
      <c r="AI254" s="9">
        <f>'Student Record paste by SD'!A252</f>
        <v>0</v>
      </c>
      <c r="AJ254" s="9" t="b">
        <f t="shared" si="24"/>
        <v>0</v>
      </c>
      <c r="AK254" s="9">
        <f>'Student Record paste by SD'!I252</f>
        <v>0</v>
      </c>
      <c r="AL254" s="9">
        <f>'Student Record paste by SD'!O252</f>
        <v>0</v>
      </c>
    </row>
    <row r="255" spans="35:38">
      <c r="AI255" s="9">
        <f>'Student Record paste by SD'!A253</f>
        <v>0</v>
      </c>
      <c r="AJ255" s="9" t="b">
        <f t="shared" si="24"/>
        <v>0</v>
      </c>
      <c r="AK255" s="9">
        <f>'Student Record paste by SD'!I253</f>
        <v>0</v>
      </c>
      <c r="AL255" s="9">
        <f>'Student Record paste by SD'!O253</f>
        <v>0</v>
      </c>
    </row>
    <row r="256" spans="35:38">
      <c r="AI256" s="9">
        <f>'Student Record paste by SD'!A254</f>
        <v>0</v>
      </c>
      <c r="AJ256" s="9" t="b">
        <f t="shared" si="24"/>
        <v>0</v>
      </c>
      <c r="AK256" s="9">
        <f>'Student Record paste by SD'!I254</f>
        <v>0</v>
      </c>
      <c r="AL256" s="9">
        <f>'Student Record paste by SD'!O254</f>
        <v>0</v>
      </c>
    </row>
    <row r="257" spans="35:38">
      <c r="AI257" s="9">
        <f>'Student Record paste by SD'!A255</f>
        <v>0</v>
      </c>
      <c r="AJ257" s="9" t="b">
        <f t="shared" si="24"/>
        <v>0</v>
      </c>
      <c r="AK257" s="9">
        <f>'Student Record paste by SD'!I255</f>
        <v>0</v>
      </c>
      <c r="AL257" s="9">
        <f>'Student Record paste by SD'!O255</f>
        <v>0</v>
      </c>
    </row>
    <row r="258" spans="35:38">
      <c r="AI258" s="9">
        <f>'Student Record paste by SD'!A256</f>
        <v>0</v>
      </c>
      <c r="AJ258" s="9" t="b">
        <f t="shared" si="24"/>
        <v>0</v>
      </c>
      <c r="AK258" s="9">
        <f>'Student Record paste by SD'!I256</f>
        <v>0</v>
      </c>
      <c r="AL258" s="9">
        <f>'Student Record paste by SD'!O256</f>
        <v>0</v>
      </c>
    </row>
    <row r="259" spans="35:38">
      <c r="AI259" s="9">
        <f>'Student Record paste by SD'!A257</f>
        <v>0</v>
      </c>
      <c r="AJ259" s="9" t="b">
        <f t="shared" si="24"/>
        <v>0</v>
      </c>
      <c r="AK259" s="9">
        <f>'Student Record paste by SD'!I257</f>
        <v>0</v>
      </c>
      <c r="AL259" s="9">
        <f>'Student Record paste by SD'!O257</f>
        <v>0</v>
      </c>
    </row>
    <row r="260" spans="35:38">
      <c r="AI260" s="9">
        <f>'Student Record paste by SD'!A258</f>
        <v>0</v>
      </c>
      <c r="AJ260" s="9" t="b">
        <f t="shared" si="24"/>
        <v>0</v>
      </c>
      <c r="AK260" s="9">
        <f>'Student Record paste by SD'!I258</f>
        <v>0</v>
      </c>
      <c r="AL260" s="9">
        <f>'Student Record paste by SD'!O258</f>
        <v>0</v>
      </c>
    </row>
    <row r="261" spans="35:38">
      <c r="AI261" s="9">
        <f>'Student Record paste by SD'!A259</f>
        <v>0</v>
      </c>
      <c r="AJ261" s="9" t="b">
        <f t="shared" ref="AJ261:AJ324" si="25">IF(AI261="","",IF(AI261=1,"A",IF(AI261=2,"B",IF(AI261=3,"C",IF(AI261=4,"D",IF(AI261=5,"E",IF(AI261=6,"F",IF(AI261=7,"G",IF(AI261=8,"H",IF(AI261=9,"I",IF(AI261=10,"J",IF(AI261=11,"K",IF(AI261=12,"L")))))))))))))</f>
        <v>0</v>
      </c>
      <c r="AK261" s="9">
        <f>'Student Record paste by SD'!I259</f>
        <v>0</v>
      </c>
      <c r="AL261" s="9">
        <f>'Student Record paste by SD'!O259</f>
        <v>0</v>
      </c>
    </row>
    <row r="262" spans="35:38">
      <c r="AI262" s="9">
        <f>'Student Record paste by SD'!A260</f>
        <v>0</v>
      </c>
      <c r="AJ262" s="9" t="b">
        <f t="shared" si="25"/>
        <v>0</v>
      </c>
      <c r="AK262" s="9">
        <f>'Student Record paste by SD'!I260</f>
        <v>0</v>
      </c>
      <c r="AL262" s="9">
        <f>'Student Record paste by SD'!O260</f>
        <v>0</v>
      </c>
    </row>
    <row r="263" spans="35:38">
      <c r="AI263" s="9">
        <f>'Student Record paste by SD'!A261</f>
        <v>0</v>
      </c>
      <c r="AJ263" s="9" t="b">
        <f t="shared" si="25"/>
        <v>0</v>
      </c>
      <c r="AK263" s="9">
        <f>'Student Record paste by SD'!I261</f>
        <v>0</v>
      </c>
      <c r="AL263" s="9">
        <f>'Student Record paste by SD'!O261</f>
        <v>0</v>
      </c>
    </row>
    <row r="264" spans="35:38">
      <c r="AI264" s="9">
        <f>'Student Record paste by SD'!A262</f>
        <v>0</v>
      </c>
      <c r="AJ264" s="9" t="b">
        <f t="shared" si="25"/>
        <v>0</v>
      </c>
      <c r="AK264" s="9">
        <f>'Student Record paste by SD'!I262</f>
        <v>0</v>
      </c>
      <c r="AL264" s="9">
        <f>'Student Record paste by SD'!O262</f>
        <v>0</v>
      </c>
    </row>
    <row r="265" spans="35:38">
      <c r="AI265" s="9">
        <f>'Student Record paste by SD'!A263</f>
        <v>0</v>
      </c>
      <c r="AJ265" s="9" t="b">
        <f t="shared" si="25"/>
        <v>0</v>
      </c>
      <c r="AK265" s="9">
        <f>'Student Record paste by SD'!I263</f>
        <v>0</v>
      </c>
      <c r="AL265" s="9">
        <f>'Student Record paste by SD'!O263</f>
        <v>0</v>
      </c>
    </row>
    <row r="266" spans="35:38">
      <c r="AI266" s="9">
        <f>'Student Record paste by SD'!A264</f>
        <v>0</v>
      </c>
      <c r="AJ266" s="9" t="b">
        <f t="shared" si="25"/>
        <v>0</v>
      </c>
      <c r="AK266" s="9">
        <f>'Student Record paste by SD'!I264</f>
        <v>0</v>
      </c>
      <c r="AL266" s="9">
        <f>'Student Record paste by SD'!O264</f>
        <v>0</v>
      </c>
    </row>
    <row r="267" spans="35:38">
      <c r="AI267" s="9">
        <f>'Student Record paste by SD'!A265</f>
        <v>0</v>
      </c>
      <c r="AJ267" s="9" t="b">
        <f t="shared" si="25"/>
        <v>0</v>
      </c>
      <c r="AK267" s="9">
        <f>'Student Record paste by SD'!I265</f>
        <v>0</v>
      </c>
      <c r="AL267" s="9">
        <f>'Student Record paste by SD'!O265</f>
        <v>0</v>
      </c>
    </row>
    <row r="268" spans="35:38">
      <c r="AI268" s="9">
        <f>'Student Record paste by SD'!A266</f>
        <v>0</v>
      </c>
      <c r="AJ268" s="9" t="b">
        <f t="shared" si="25"/>
        <v>0</v>
      </c>
      <c r="AK268" s="9">
        <f>'Student Record paste by SD'!I266</f>
        <v>0</v>
      </c>
      <c r="AL268" s="9">
        <f>'Student Record paste by SD'!O266</f>
        <v>0</v>
      </c>
    </row>
    <row r="269" spans="35:38">
      <c r="AI269" s="9">
        <f>'Student Record paste by SD'!A267</f>
        <v>0</v>
      </c>
      <c r="AJ269" s="9" t="b">
        <f t="shared" si="25"/>
        <v>0</v>
      </c>
      <c r="AK269" s="9">
        <f>'Student Record paste by SD'!I267</f>
        <v>0</v>
      </c>
      <c r="AL269" s="9">
        <f>'Student Record paste by SD'!O267</f>
        <v>0</v>
      </c>
    </row>
    <row r="270" spans="35:38">
      <c r="AI270" s="9">
        <f>'Student Record paste by SD'!A268</f>
        <v>0</v>
      </c>
      <c r="AJ270" s="9" t="b">
        <f t="shared" si="25"/>
        <v>0</v>
      </c>
      <c r="AK270" s="9">
        <f>'Student Record paste by SD'!I268</f>
        <v>0</v>
      </c>
      <c r="AL270" s="9">
        <f>'Student Record paste by SD'!O268</f>
        <v>0</v>
      </c>
    </row>
    <row r="271" spans="35:38">
      <c r="AI271" s="9">
        <f>'Student Record paste by SD'!A269</f>
        <v>0</v>
      </c>
      <c r="AJ271" s="9" t="b">
        <f t="shared" si="25"/>
        <v>0</v>
      </c>
      <c r="AK271" s="9">
        <f>'Student Record paste by SD'!I269</f>
        <v>0</v>
      </c>
      <c r="AL271" s="9">
        <f>'Student Record paste by SD'!O269</f>
        <v>0</v>
      </c>
    </row>
    <row r="272" spans="35:38">
      <c r="AI272" s="9">
        <f>'Student Record paste by SD'!A270</f>
        <v>0</v>
      </c>
      <c r="AJ272" s="9" t="b">
        <f t="shared" si="25"/>
        <v>0</v>
      </c>
      <c r="AK272" s="9">
        <f>'Student Record paste by SD'!I270</f>
        <v>0</v>
      </c>
      <c r="AL272" s="9">
        <f>'Student Record paste by SD'!O270</f>
        <v>0</v>
      </c>
    </row>
    <row r="273" spans="35:38">
      <c r="AI273" s="9">
        <f>'Student Record paste by SD'!A271</f>
        <v>0</v>
      </c>
      <c r="AJ273" s="9" t="b">
        <f t="shared" si="25"/>
        <v>0</v>
      </c>
      <c r="AK273" s="9">
        <f>'Student Record paste by SD'!I271</f>
        <v>0</v>
      </c>
      <c r="AL273" s="9">
        <f>'Student Record paste by SD'!O271</f>
        <v>0</v>
      </c>
    </row>
    <row r="274" spans="35:38">
      <c r="AI274" s="9">
        <f>'Student Record paste by SD'!A272</f>
        <v>0</v>
      </c>
      <c r="AJ274" s="9" t="b">
        <f t="shared" si="25"/>
        <v>0</v>
      </c>
      <c r="AK274" s="9">
        <f>'Student Record paste by SD'!I272</f>
        <v>0</v>
      </c>
      <c r="AL274" s="9">
        <f>'Student Record paste by SD'!O272</f>
        <v>0</v>
      </c>
    </row>
    <row r="275" spans="35:38">
      <c r="AI275" s="9">
        <f>'Student Record paste by SD'!A273</f>
        <v>0</v>
      </c>
      <c r="AJ275" s="9" t="b">
        <f t="shared" si="25"/>
        <v>0</v>
      </c>
      <c r="AK275" s="9">
        <f>'Student Record paste by SD'!I273</f>
        <v>0</v>
      </c>
      <c r="AL275" s="9">
        <f>'Student Record paste by SD'!O273</f>
        <v>0</v>
      </c>
    </row>
    <row r="276" spans="35:38">
      <c r="AI276" s="9">
        <f>'Student Record paste by SD'!A274</f>
        <v>0</v>
      </c>
      <c r="AJ276" s="9" t="b">
        <f t="shared" si="25"/>
        <v>0</v>
      </c>
      <c r="AK276" s="9">
        <f>'Student Record paste by SD'!I274</f>
        <v>0</v>
      </c>
      <c r="AL276" s="9">
        <f>'Student Record paste by SD'!O274</f>
        <v>0</v>
      </c>
    </row>
    <row r="277" spans="35:38">
      <c r="AI277" s="9">
        <f>'Student Record paste by SD'!A275</f>
        <v>0</v>
      </c>
      <c r="AJ277" s="9" t="b">
        <f t="shared" si="25"/>
        <v>0</v>
      </c>
      <c r="AK277" s="9">
        <f>'Student Record paste by SD'!I275</f>
        <v>0</v>
      </c>
      <c r="AL277" s="9">
        <f>'Student Record paste by SD'!O275</f>
        <v>0</v>
      </c>
    </row>
    <row r="278" spans="35:38">
      <c r="AI278" s="9">
        <f>'Student Record paste by SD'!A276</f>
        <v>0</v>
      </c>
      <c r="AJ278" s="9" t="b">
        <f t="shared" si="25"/>
        <v>0</v>
      </c>
      <c r="AK278" s="9">
        <f>'Student Record paste by SD'!I276</f>
        <v>0</v>
      </c>
      <c r="AL278" s="9">
        <f>'Student Record paste by SD'!O276</f>
        <v>0</v>
      </c>
    </row>
    <row r="279" spans="35:38">
      <c r="AI279" s="9">
        <f>'Student Record paste by SD'!A277</f>
        <v>0</v>
      </c>
      <c r="AJ279" s="9" t="b">
        <f t="shared" si="25"/>
        <v>0</v>
      </c>
      <c r="AK279" s="9">
        <f>'Student Record paste by SD'!I277</f>
        <v>0</v>
      </c>
      <c r="AL279" s="9">
        <f>'Student Record paste by SD'!O277</f>
        <v>0</v>
      </c>
    </row>
    <row r="280" spans="35:38">
      <c r="AI280" s="9">
        <f>'Student Record paste by SD'!A278</f>
        <v>0</v>
      </c>
      <c r="AJ280" s="9" t="b">
        <f t="shared" si="25"/>
        <v>0</v>
      </c>
      <c r="AK280" s="9">
        <f>'Student Record paste by SD'!I278</f>
        <v>0</v>
      </c>
      <c r="AL280" s="9">
        <f>'Student Record paste by SD'!O278</f>
        <v>0</v>
      </c>
    </row>
    <row r="281" spans="35:38">
      <c r="AI281" s="9">
        <f>'Student Record paste by SD'!A279</f>
        <v>0</v>
      </c>
      <c r="AJ281" s="9" t="b">
        <f t="shared" si="25"/>
        <v>0</v>
      </c>
      <c r="AK281" s="9">
        <f>'Student Record paste by SD'!I279</f>
        <v>0</v>
      </c>
      <c r="AL281" s="9">
        <f>'Student Record paste by SD'!O279</f>
        <v>0</v>
      </c>
    </row>
    <row r="282" spans="35:38">
      <c r="AI282" s="9">
        <f>'Student Record paste by SD'!A280</f>
        <v>0</v>
      </c>
      <c r="AJ282" s="9" t="b">
        <f t="shared" si="25"/>
        <v>0</v>
      </c>
      <c r="AK282" s="9">
        <f>'Student Record paste by SD'!I280</f>
        <v>0</v>
      </c>
      <c r="AL282" s="9">
        <f>'Student Record paste by SD'!O280</f>
        <v>0</v>
      </c>
    </row>
    <row r="283" spans="35:38">
      <c r="AI283" s="9">
        <f>'Student Record paste by SD'!A281</f>
        <v>0</v>
      </c>
      <c r="AJ283" s="9" t="b">
        <f t="shared" si="25"/>
        <v>0</v>
      </c>
      <c r="AK283" s="9">
        <f>'Student Record paste by SD'!I281</f>
        <v>0</v>
      </c>
      <c r="AL283" s="9">
        <f>'Student Record paste by SD'!O281</f>
        <v>0</v>
      </c>
    </row>
    <row r="284" spans="35:38">
      <c r="AI284" s="9">
        <f>'Student Record paste by SD'!A282</f>
        <v>0</v>
      </c>
      <c r="AJ284" s="9" t="b">
        <f t="shared" si="25"/>
        <v>0</v>
      </c>
      <c r="AK284" s="9">
        <f>'Student Record paste by SD'!I282</f>
        <v>0</v>
      </c>
      <c r="AL284" s="9">
        <f>'Student Record paste by SD'!O282</f>
        <v>0</v>
      </c>
    </row>
    <row r="285" spans="35:38">
      <c r="AI285" s="9">
        <f>'Student Record paste by SD'!A283</f>
        <v>0</v>
      </c>
      <c r="AJ285" s="9" t="b">
        <f t="shared" si="25"/>
        <v>0</v>
      </c>
      <c r="AK285" s="9">
        <f>'Student Record paste by SD'!I283</f>
        <v>0</v>
      </c>
      <c r="AL285" s="9">
        <f>'Student Record paste by SD'!O283</f>
        <v>0</v>
      </c>
    </row>
    <row r="286" spans="35:38">
      <c r="AI286" s="9">
        <f>'Student Record paste by SD'!A284</f>
        <v>0</v>
      </c>
      <c r="AJ286" s="9" t="b">
        <f t="shared" si="25"/>
        <v>0</v>
      </c>
      <c r="AK286" s="9">
        <f>'Student Record paste by SD'!I284</f>
        <v>0</v>
      </c>
      <c r="AL286" s="9">
        <f>'Student Record paste by SD'!O284</f>
        <v>0</v>
      </c>
    </row>
    <row r="287" spans="35:38">
      <c r="AI287" s="9">
        <f>'Student Record paste by SD'!A285</f>
        <v>0</v>
      </c>
      <c r="AJ287" s="9" t="b">
        <f t="shared" si="25"/>
        <v>0</v>
      </c>
      <c r="AK287" s="9">
        <f>'Student Record paste by SD'!I285</f>
        <v>0</v>
      </c>
      <c r="AL287" s="9">
        <f>'Student Record paste by SD'!O285</f>
        <v>0</v>
      </c>
    </row>
    <row r="288" spans="35:38">
      <c r="AI288" s="9">
        <f>'Student Record paste by SD'!A286</f>
        <v>0</v>
      </c>
      <c r="AJ288" s="9" t="b">
        <f t="shared" si="25"/>
        <v>0</v>
      </c>
      <c r="AK288" s="9">
        <f>'Student Record paste by SD'!I286</f>
        <v>0</v>
      </c>
      <c r="AL288" s="9">
        <f>'Student Record paste by SD'!O286</f>
        <v>0</v>
      </c>
    </row>
    <row r="289" spans="35:38">
      <c r="AI289" s="9">
        <f>'Student Record paste by SD'!A287</f>
        <v>0</v>
      </c>
      <c r="AJ289" s="9" t="b">
        <f t="shared" si="25"/>
        <v>0</v>
      </c>
      <c r="AK289" s="9">
        <f>'Student Record paste by SD'!I287</f>
        <v>0</v>
      </c>
      <c r="AL289" s="9">
        <f>'Student Record paste by SD'!O287</f>
        <v>0</v>
      </c>
    </row>
    <row r="290" spans="35:38">
      <c r="AI290" s="9">
        <f>'Student Record paste by SD'!A288</f>
        <v>0</v>
      </c>
      <c r="AJ290" s="9" t="b">
        <f t="shared" si="25"/>
        <v>0</v>
      </c>
      <c r="AK290" s="9">
        <f>'Student Record paste by SD'!I288</f>
        <v>0</v>
      </c>
      <c r="AL290" s="9">
        <f>'Student Record paste by SD'!O288</f>
        <v>0</v>
      </c>
    </row>
    <row r="291" spans="35:38">
      <c r="AI291" s="9">
        <f>'Student Record paste by SD'!A289</f>
        <v>0</v>
      </c>
      <c r="AJ291" s="9" t="b">
        <f t="shared" si="25"/>
        <v>0</v>
      </c>
      <c r="AK291" s="9">
        <f>'Student Record paste by SD'!I289</f>
        <v>0</v>
      </c>
      <c r="AL291" s="9">
        <f>'Student Record paste by SD'!O289</f>
        <v>0</v>
      </c>
    </row>
    <row r="292" spans="35:38">
      <c r="AI292" s="9">
        <f>'Student Record paste by SD'!A290</f>
        <v>0</v>
      </c>
      <c r="AJ292" s="9" t="b">
        <f t="shared" si="25"/>
        <v>0</v>
      </c>
      <c r="AK292" s="9">
        <f>'Student Record paste by SD'!I290</f>
        <v>0</v>
      </c>
      <c r="AL292" s="9">
        <f>'Student Record paste by SD'!O290</f>
        <v>0</v>
      </c>
    </row>
    <row r="293" spans="35:38">
      <c r="AI293" s="9">
        <f>'Student Record paste by SD'!A291</f>
        <v>0</v>
      </c>
      <c r="AJ293" s="9" t="b">
        <f t="shared" si="25"/>
        <v>0</v>
      </c>
      <c r="AK293" s="9">
        <f>'Student Record paste by SD'!I291</f>
        <v>0</v>
      </c>
      <c r="AL293" s="9">
        <f>'Student Record paste by SD'!O291</f>
        <v>0</v>
      </c>
    </row>
    <row r="294" spans="35:38">
      <c r="AI294" s="9">
        <f>'Student Record paste by SD'!A292</f>
        <v>0</v>
      </c>
      <c r="AJ294" s="9" t="b">
        <f t="shared" si="25"/>
        <v>0</v>
      </c>
      <c r="AK294" s="9">
        <f>'Student Record paste by SD'!I292</f>
        <v>0</v>
      </c>
      <c r="AL294" s="9">
        <f>'Student Record paste by SD'!O292</f>
        <v>0</v>
      </c>
    </row>
    <row r="295" spans="35:38">
      <c r="AI295" s="9">
        <f>'Student Record paste by SD'!A293</f>
        <v>0</v>
      </c>
      <c r="AJ295" s="9" t="b">
        <f t="shared" si="25"/>
        <v>0</v>
      </c>
      <c r="AK295" s="9">
        <f>'Student Record paste by SD'!I293</f>
        <v>0</v>
      </c>
      <c r="AL295" s="9">
        <f>'Student Record paste by SD'!O293</f>
        <v>0</v>
      </c>
    </row>
    <row r="296" spans="35:38">
      <c r="AI296" s="9">
        <f>'Student Record paste by SD'!A294</f>
        <v>0</v>
      </c>
      <c r="AJ296" s="9" t="b">
        <f t="shared" si="25"/>
        <v>0</v>
      </c>
      <c r="AK296" s="9">
        <f>'Student Record paste by SD'!I294</f>
        <v>0</v>
      </c>
      <c r="AL296" s="9">
        <f>'Student Record paste by SD'!O294</f>
        <v>0</v>
      </c>
    </row>
    <row r="297" spans="35:38">
      <c r="AI297" s="9">
        <f>'Student Record paste by SD'!A295</f>
        <v>0</v>
      </c>
      <c r="AJ297" s="9" t="b">
        <f t="shared" si="25"/>
        <v>0</v>
      </c>
      <c r="AK297" s="9">
        <f>'Student Record paste by SD'!I295</f>
        <v>0</v>
      </c>
      <c r="AL297" s="9">
        <f>'Student Record paste by SD'!O295</f>
        <v>0</v>
      </c>
    </row>
    <row r="298" spans="35:38">
      <c r="AI298" s="9">
        <f>'Student Record paste by SD'!A296</f>
        <v>0</v>
      </c>
      <c r="AJ298" s="9" t="b">
        <f t="shared" si="25"/>
        <v>0</v>
      </c>
      <c r="AK298" s="9">
        <f>'Student Record paste by SD'!I296</f>
        <v>0</v>
      </c>
      <c r="AL298" s="9">
        <f>'Student Record paste by SD'!O296</f>
        <v>0</v>
      </c>
    </row>
    <row r="299" spans="35:38">
      <c r="AI299" s="9">
        <f>'Student Record paste by SD'!A297</f>
        <v>0</v>
      </c>
      <c r="AJ299" s="9" t="b">
        <f t="shared" si="25"/>
        <v>0</v>
      </c>
      <c r="AK299" s="9">
        <f>'Student Record paste by SD'!I297</f>
        <v>0</v>
      </c>
      <c r="AL299" s="9">
        <f>'Student Record paste by SD'!O297</f>
        <v>0</v>
      </c>
    </row>
    <row r="300" spans="35:38">
      <c r="AI300" s="9">
        <f>'Student Record paste by SD'!A298</f>
        <v>0</v>
      </c>
      <c r="AJ300" s="9" t="b">
        <f t="shared" si="25"/>
        <v>0</v>
      </c>
      <c r="AK300" s="9">
        <f>'Student Record paste by SD'!I298</f>
        <v>0</v>
      </c>
      <c r="AL300" s="9">
        <f>'Student Record paste by SD'!O298</f>
        <v>0</v>
      </c>
    </row>
    <row r="301" spans="35:38">
      <c r="AI301" s="9">
        <f>'Student Record paste by SD'!A299</f>
        <v>0</v>
      </c>
      <c r="AJ301" s="9" t="b">
        <f t="shared" si="25"/>
        <v>0</v>
      </c>
      <c r="AK301" s="9">
        <f>'Student Record paste by SD'!I299</f>
        <v>0</v>
      </c>
      <c r="AL301" s="9">
        <f>'Student Record paste by SD'!O299</f>
        <v>0</v>
      </c>
    </row>
    <row r="302" spans="35:38">
      <c r="AI302" s="9">
        <f>'Student Record paste by SD'!A300</f>
        <v>0</v>
      </c>
      <c r="AJ302" s="9" t="b">
        <f t="shared" si="25"/>
        <v>0</v>
      </c>
      <c r="AK302" s="9">
        <f>'Student Record paste by SD'!I300</f>
        <v>0</v>
      </c>
      <c r="AL302" s="9">
        <f>'Student Record paste by SD'!O300</f>
        <v>0</v>
      </c>
    </row>
    <row r="303" spans="35:38">
      <c r="AI303" s="9">
        <f>'Student Record paste by SD'!A301</f>
        <v>0</v>
      </c>
      <c r="AJ303" s="9" t="b">
        <f t="shared" si="25"/>
        <v>0</v>
      </c>
      <c r="AK303" s="9">
        <f>'Student Record paste by SD'!I301</f>
        <v>0</v>
      </c>
      <c r="AL303" s="9">
        <f>'Student Record paste by SD'!O301</f>
        <v>0</v>
      </c>
    </row>
    <row r="304" spans="35:38">
      <c r="AI304" s="9">
        <f>'Student Record paste by SD'!A302</f>
        <v>0</v>
      </c>
      <c r="AJ304" s="9" t="b">
        <f t="shared" si="25"/>
        <v>0</v>
      </c>
      <c r="AK304" s="9">
        <f>'Student Record paste by SD'!I302</f>
        <v>0</v>
      </c>
      <c r="AL304" s="9">
        <f>'Student Record paste by SD'!O302</f>
        <v>0</v>
      </c>
    </row>
    <row r="305" spans="35:38">
      <c r="AI305" s="9">
        <f>'Student Record paste by SD'!A303</f>
        <v>0</v>
      </c>
      <c r="AJ305" s="9" t="b">
        <f t="shared" si="25"/>
        <v>0</v>
      </c>
      <c r="AK305" s="9">
        <f>'Student Record paste by SD'!I303</f>
        <v>0</v>
      </c>
      <c r="AL305" s="9">
        <f>'Student Record paste by SD'!O303</f>
        <v>0</v>
      </c>
    </row>
    <row r="306" spans="35:38">
      <c r="AI306" s="9">
        <f>'Student Record paste by SD'!A304</f>
        <v>0</v>
      </c>
      <c r="AJ306" s="9" t="b">
        <f t="shared" si="25"/>
        <v>0</v>
      </c>
      <c r="AK306" s="9">
        <f>'Student Record paste by SD'!I304</f>
        <v>0</v>
      </c>
      <c r="AL306" s="9">
        <f>'Student Record paste by SD'!O304</f>
        <v>0</v>
      </c>
    </row>
    <row r="307" spans="35:38">
      <c r="AI307" s="9">
        <f>'Student Record paste by SD'!A305</f>
        <v>0</v>
      </c>
      <c r="AJ307" s="9" t="b">
        <f t="shared" si="25"/>
        <v>0</v>
      </c>
      <c r="AK307" s="9">
        <f>'Student Record paste by SD'!I305</f>
        <v>0</v>
      </c>
      <c r="AL307" s="9">
        <f>'Student Record paste by SD'!O305</f>
        <v>0</v>
      </c>
    </row>
    <row r="308" spans="35:38">
      <c r="AI308" s="9">
        <f>'Student Record paste by SD'!A306</f>
        <v>0</v>
      </c>
      <c r="AJ308" s="9" t="b">
        <f t="shared" si="25"/>
        <v>0</v>
      </c>
      <c r="AK308" s="9">
        <f>'Student Record paste by SD'!I306</f>
        <v>0</v>
      </c>
      <c r="AL308" s="9">
        <f>'Student Record paste by SD'!O306</f>
        <v>0</v>
      </c>
    </row>
    <row r="309" spans="35:38">
      <c r="AI309" s="9">
        <f>'Student Record paste by SD'!A307</f>
        <v>0</v>
      </c>
      <c r="AJ309" s="9" t="b">
        <f t="shared" si="25"/>
        <v>0</v>
      </c>
      <c r="AK309" s="9">
        <f>'Student Record paste by SD'!I307</f>
        <v>0</v>
      </c>
      <c r="AL309" s="9">
        <f>'Student Record paste by SD'!O307</f>
        <v>0</v>
      </c>
    </row>
    <row r="310" spans="35:38">
      <c r="AI310" s="9">
        <f>'Student Record paste by SD'!A308</f>
        <v>0</v>
      </c>
      <c r="AJ310" s="9" t="b">
        <f t="shared" si="25"/>
        <v>0</v>
      </c>
      <c r="AK310" s="9">
        <f>'Student Record paste by SD'!I308</f>
        <v>0</v>
      </c>
      <c r="AL310" s="9">
        <f>'Student Record paste by SD'!O308</f>
        <v>0</v>
      </c>
    </row>
    <row r="311" spans="35:38">
      <c r="AI311" s="9">
        <f>'Student Record paste by SD'!A309</f>
        <v>0</v>
      </c>
      <c r="AJ311" s="9" t="b">
        <f t="shared" si="25"/>
        <v>0</v>
      </c>
      <c r="AK311" s="9">
        <f>'Student Record paste by SD'!I309</f>
        <v>0</v>
      </c>
      <c r="AL311" s="9">
        <f>'Student Record paste by SD'!O309</f>
        <v>0</v>
      </c>
    </row>
    <row r="312" spans="35:38">
      <c r="AI312" s="9">
        <f>'Student Record paste by SD'!A310</f>
        <v>0</v>
      </c>
      <c r="AJ312" s="9" t="b">
        <f t="shared" si="25"/>
        <v>0</v>
      </c>
      <c r="AK312" s="9">
        <f>'Student Record paste by SD'!I310</f>
        <v>0</v>
      </c>
      <c r="AL312" s="9">
        <f>'Student Record paste by SD'!O310</f>
        <v>0</v>
      </c>
    </row>
    <row r="313" spans="35:38">
      <c r="AI313" s="9">
        <f>'Student Record paste by SD'!A311</f>
        <v>0</v>
      </c>
      <c r="AJ313" s="9" t="b">
        <f t="shared" si="25"/>
        <v>0</v>
      </c>
      <c r="AK313" s="9">
        <f>'Student Record paste by SD'!I311</f>
        <v>0</v>
      </c>
      <c r="AL313" s="9">
        <f>'Student Record paste by SD'!O311</f>
        <v>0</v>
      </c>
    </row>
    <row r="314" spans="35:38">
      <c r="AI314" s="9">
        <f>'Student Record paste by SD'!A312</f>
        <v>0</v>
      </c>
      <c r="AJ314" s="9" t="b">
        <f t="shared" si="25"/>
        <v>0</v>
      </c>
      <c r="AK314" s="9">
        <f>'Student Record paste by SD'!I312</f>
        <v>0</v>
      </c>
      <c r="AL314" s="9">
        <f>'Student Record paste by SD'!O312</f>
        <v>0</v>
      </c>
    </row>
    <row r="315" spans="35:38">
      <c r="AI315" s="9">
        <f>'Student Record paste by SD'!A313</f>
        <v>0</v>
      </c>
      <c r="AJ315" s="9" t="b">
        <f t="shared" si="25"/>
        <v>0</v>
      </c>
      <c r="AK315" s="9">
        <f>'Student Record paste by SD'!I313</f>
        <v>0</v>
      </c>
      <c r="AL315" s="9">
        <f>'Student Record paste by SD'!O313</f>
        <v>0</v>
      </c>
    </row>
    <row r="316" spans="35:38">
      <c r="AI316" s="9">
        <f>'Student Record paste by SD'!A314</f>
        <v>0</v>
      </c>
      <c r="AJ316" s="9" t="b">
        <f t="shared" si="25"/>
        <v>0</v>
      </c>
      <c r="AK316" s="9">
        <f>'Student Record paste by SD'!I314</f>
        <v>0</v>
      </c>
      <c r="AL316" s="9">
        <f>'Student Record paste by SD'!O314</f>
        <v>0</v>
      </c>
    </row>
    <row r="317" spans="35:38">
      <c r="AI317" s="9">
        <f>'Student Record paste by SD'!A315</f>
        <v>0</v>
      </c>
      <c r="AJ317" s="9" t="b">
        <f t="shared" si="25"/>
        <v>0</v>
      </c>
      <c r="AK317" s="9">
        <f>'Student Record paste by SD'!I315</f>
        <v>0</v>
      </c>
      <c r="AL317" s="9">
        <f>'Student Record paste by SD'!O315</f>
        <v>0</v>
      </c>
    </row>
    <row r="318" spans="35:38">
      <c r="AI318" s="9">
        <f>'Student Record paste by SD'!A316</f>
        <v>0</v>
      </c>
      <c r="AJ318" s="9" t="b">
        <f t="shared" si="25"/>
        <v>0</v>
      </c>
      <c r="AK318" s="9">
        <f>'Student Record paste by SD'!I316</f>
        <v>0</v>
      </c>
      <c r="AL318" s="9">
        <f>'Student Record paste by SD'!O316</f>
        <v>0</v>
      </c>
    </row>
    <row r="319" spans="35:38">
      <c r="AI319" s="9">
        <f>'Student Record paste by SD'!A317</f>
        <v>0</v>
      </c>
      <c r="AJ319" s="9" t="b">
        <f t="shared" si="25"/>
        <v>0</v>
      </c>
      <c r="AK319" s="9">
        <f>'Student Record paste by SD'!I317</f>
        <v>0</v>
      </c>
      <c r="AL319" s="9">
        <f>'Student Record paste by SD'!O317</f>
        <v>0</v>
      </c>
    </row>
    <row r="320" spans="35:38">
      <c r="AI320" s="9">
        <f>'Student Record paste by SD'!A318</f>
        <v>0</v>
      </c>
      <c r="AJ320" s="9" t="b">
        <f t="shared" si="25"/>
        <v>0</v>
      </c>
      <c r="AK320" s="9">
        <f>'Student Record paste by SD'!I318</f>
        <v>0</v>
      </c>
      <c r="AL320" s="9">
        <f>'Student Record paste by SD'!O318</f>
        <v>0</v>
      </c>
    </row>
    <row r="321" spans="35:38">
      <c r="AI321" s="9">
        <f>'Student Record paste by SD'!A319</f>
        <v>0</v>
      </c>
      <c r="AJ321" s="9" t="b">
        <f t="shared" si="25"/>
        <v>0</v>
      </c>
      <c r="AK321" s="9">
        <f>'Student Record paste by SD'!I319</f>
        <v>0</v>
      </c>
      <c r="AL321" s="9">
        <f>'Student Record paste by SD'!O319</f>
        <v>0</v>
      </c>
    </row>
    <row r="322" spans="35:38">
      <c r="AI322" s="9">
        <f>'Student Record paste by SD'!A320</f>
        <v>0</v>
      </c>
      <c r="AJ322" s="9" t="b">
        <f t="shared" si="25"/>
        <v>0</v>
      </c>
      <c r="AK322" s="9">
        <f>'Student Record paste by SD'!I320</f>
        <v>0</v>
      </c>
      <c r="AL322" s="9">
        <f>'Student Record paste by SD'!O320</f>
        <v>0</v>
      </c>
    </row>
    <row r="323" spans="35:38">
      <c r="AI323" s="9">
        <f>'Student Record paste by SD'!A321</f>
        <v>0</v>
      </c>
      <c r="AJ323" s="9" t="b">
        <f t="shared" si="25"/>
        <v>0</v>
      </c>
      <c r="AK323" s="9">
        <f>'Student Record paste by SD'!I321</f>
        <v>0</v>
      </c>
      <c r="AL323" s="9">
        <f>'Student Record paste by SD'!O321</f>
        <v>0</v>
      </c>
    </row>
    <row r="324" spans="35:38">
      <c r="AI324" s="9">
        <f>'Student Record paste by SD'!A322</f>
        <v>0</v>
      </c>
      <c r="AJ324" s="9" t="b">
        <f t="shared" si="25"/>
        <v>0</v>
      </c>
      <c r="AK324" s="9">
        <f>'Student Record paste by SD'!I322</f>
        <v>0</v>
      </c>
      <c r="AL324" s="9">
        <f>'Student Record paste by SD'!O322</f>
        <v>0</v>
      </c>
    </row>
    <row r="325" spans="35:38">
      <c r="AI325" s="9">
        <f>'Student Record paste by SD'!A323</f>
        <v>0</v>
      </c>
      <c r="AJ325" s="9" t="b">
        <f t="shared" ref="AJ325:AJ388" si="26">IF(AI325="","",IF(AI325=1,"A",IF(AI325=2,"B",IF(AI325=3,"C",IF(AI325=4,"D",IF(AI325=5,"E",IF(AI325=6,"F",IF(AI325=7,"G",IF(AI325=8,"H",IF(AI325=9,"I",IF(AI325=10,"J",IF(AI325=11,"K",IF(AI325=12,"L")))))))))))))</f>
        <v>0</v>
      </c>
      <c r="AK325" s="9">
        <f>'Student Record paste by SD'!I323</f>
        <v>0</v>
      </c>
      <c r="AL325" s="9">
        <f>'Student Record paste by SD'!O323</f>
        <v>0</v>
      </c>
    </row>
    <row r="326" spans="35:38">
      <c r="AI326" s="9">
        <f>'Student Record paste by SD'!A324</f>
        <v>0</v>
      </c>
      <c r="AJ326" s="9" t="b">
        <f t="shared" si="26"/>
        <v>0</v>
      </c>
      <c r="AK326" s="9">
        <f>'Student Record paste by SD'!I324</f>
        <v>0</v>
      </c>
      <c r="AL326" s="9">
        <f>'Student Record paste by SD'!O324</f>
        <v>0</v>
      </c>
    </row>
    <row r="327" spans="35:38">
      <c r="AI327" s="9">
        <f>'Student Record paste by SD'!A325</f>
        <v>0</v>
      </c>
      <c r="AJ327" s="9" t="b">
        <f t="shared" si="26"/>
        <v>0</v>
      </c>
      <c r="AK327" s="9">
        <f>'Student Record paste by SD'!I325</f>
        <v>0</v>
      </c>
      <c r="AL327" s="9">
        <f>'Student Record paste by SD'!O325</f>
        <v>0</v>
      </c>
    </row>
    <row r="328" spans="35:38">
      <c r="AI328" s="9">
        <f>'Student Record paste by SD'!A326</f>
        <v>0</v>
      </c>
      <c r="AJ328" s="9" t="b">
        <f t="shared" si="26"/>
        <v>0</v>
      </c>
      <c r="AK328" s="9">
        <f>'Student Record paste by SD'!I326</f>
        <v>0</v>
      </c>
      <c r="AL328" s="9">
        <f>'Student Record paste by SD'!O326</f>
        <v>0</v>
      </c>
    </row>
    <row r="329" spans="35:38">
      <c r="AI329" s="9">
        <f>'Student Record paste by SD'!A327</f>
        <v>0</v>
      </c>
      <c r="AJ329" s="9" t="b">
        <f t="shared" si="26"/>
        <v>0</v>
      </c>
      <c r="AK329" s="9">
        <f>'Student Record paste by SD'!I327</f>
        <v>0</v>
      </c>
      <c r="AL329" s="9">
        <f>'Student Record paste by SD'!O327</f>
        <v>0</v>
      </c>
    </row>
    <row r="330" spans="35:38">
      <c r="AI330" s="9">
        <f>'Student Record paste by SD'!A328</f>
        <v>0</v>
      </c>
      <c r="AJ330" s="9" t="b">
        <f t="shared" si="26"/>
        <v>0</v>
      </c>
      <c r="AK330" s="9">
        <f>'Student Record paste by SD'!I328</f>
        <v>0</v>
      </c>
      <c r="AL330" s="9">
        <f>'Student Record paste by SD'!O328</f>
        <v>0</v>
      </c>
    </row>
    <row r="331" spans="35:38">
      <c r="AI331" s="9">
        <f>'Student Record paste by SD'!A329</f>
        <v>0</v>
      </c>
      <c r="AJ331" s="9" t="b">
        <f t="shared" si="26"/>
        <v>0</v>
      </c>
      <c r="AK331" s="9">
        <f>'Student Record paste by SD'!I329</f>
        <v>0</v>
      </c>
      <c r="AL331" s="9">
        <f>'Student Record paste by SD'!O329</f>
        <v>0</v>
      </c>
    </row>
    <row r="332" spans="35:38">
      <c r="AI332" s="9">
        <f>'Student Record paste by SD'!A330</f>
        <v>0</v>
      </c>
      <c r="AJ332" s="9" t="b">
        <f t="shared" si="26"/>
        <v>0</v>
      </c>
      <c r="AK332" s="9">
        <f>'Student Record paste by SD'!I330</f>
        <v>0</v>
      </c>
      <c r="AL332" s="9">
        <f>'Student Record paste by SD'!O330</f>
        <v>0</v>
      </c>
    </row>
    <row r="333" spans="35:38">
      <c r="AI333" s="9">
        <f>'Student Record paste by SD'!A331</f>
        <v>0</v>
      </c>
      <c r="AJ333" s="9" t="b">
        <f t="shared" si="26"/>
        <v>0</v>
      </c>
      <c r="AK333" s="9">
        <f>'Student Record paste by SD'!I331</f>
        <v>0</v>
      </c>
      <c r="AL333" s="9">
        <f>'Student Record paste by SD'!O331</f>
        <v>0</v>
      </c>
    </row>
    <row r="334" spans="35:38">
      <c r="AI334" s="9">
        <f>'Student Record paste by SD'!A332</f>
        <v>0</v>
      </c>
      <c r="AJ334" s="9" t="b">
        <f t="shared" si="26"/>
        <v>0</v>
      </c>
      <c r="AK334" s="9">
        <f>'Student Record paste by SD'!I332</f>
        <v>0</v>
      </c>
      <c r="AL334" s="9">
        <f>'Student Record paste by SD'!O332</f>
        <v>0</v>
      </c>
    </row>
    <row r="335" spans="35:38">
      <c r="AI335" s="9">
        <f>'Student Record paste by SD'!A333</f>
        <v>0</v>
      </c>
      <c r="AJ335" s="9" t="b">
        <f t="shared" si="26"/>
        <v>0</v>
      </c>
      <c r="AK335" s="9">
        <f>'Student Record paste by SD'!I333</f>
        <v>0</v>
      </c>
      <c r="AL335" s="9">
        <f>'Student Record paste by SD'!O333</f>
        <v>0</v>
      </c>
    </row>
    <row r="336" spans="35:38">
      <c r="AI336" s="9">
        <f>'Student Record paste by SD'!A334</f>
        <v>0</v>
      </c>
      <c r="AJ336" s="9" t="b">
        <f t="shared" si="26"/>
        <v>0</v>
      </c>
      <c r="AK336" s="9">
        <f>'Student Record paste by SD'!I334</f>
        <v>0</v>
      </c>
      <c r="AL336" s="9">
        <f>'Student Record paste by SD'!O334</f>
        <v>0</v>
      </c>
    </row>
    <row r="337" spans="35:38">
      <c r="AI337" s="9">
        <f>'Student Record paste by SD'!A335</f>
        <v>0</v>
      </c>
      <c r="AJ337" s="9" t="b">
        <f t="shared" si="26"/>
        <v>0</v>
      </c>
      <c r="AK337" s="9">
        <f>'Student Record paste by SD'!I335</f>
        <v>0</v>
      </c>
      <c r="AL337" s="9">
        <f>'Student Record paste by SD'!O335</f>
        <v>0</v>
      </c>
    </row>
    <row r="338" spans="35:38">
      <c r="AI338" s="9">
        <f>'Student Record paste by SD'!A336</f>
        <v>0</v>
      </c>
      <c r="AJ338" s="9" t="b">
        <f t="shared" si="26"/>
        <v>0</v>
      </c>
      <c r="AK338" s="9">
        <f>'Student Record paste by SD'!I336</f>
        <v>0</v>
      </c>
      <c r="AL338" s="9">
        <f>'Student Record paste by SD'!O336</f>
        <v>0</v>
      </c>
    </row>
    <row r="339" spans="35:38">
      <c r="AI339" s="9">
        <f>'Student Record paste by SD'!A337</f>
        <v>0</v>
      </c>
      <c r="AJ339" s="9" t="b">
        <f t="shared" si="26"/>
        <v>0</v>
      </c>
      <c r="AK339" s="9">
        <f>'Student Record paste by SD'!I337</f>
        <v>0</v>
      </c>
      <c r="AL339" s="9">
        <f>'Student Record paste by SD'!O337</f>
        <v>0</v>
      </c>
    </row>
    <row r="340" spans="35:38">
      <c r="AI340" s="9">
        <f>'Student Record paste by SD'!A338</f>
        <v>0</v>
      </c>
      <c r="AJ340" s="9" t="b">
        <f t="shared" si="26"/>
        <v>0</v>
      </c>
      <c r="AK340" s="9">
        <f>'Student Record paste by SD'!I338</f>
        <v>0</v>
      </c>
      <c r="AL340" s="9">
        <f>'Student Record paste by SD'!O338</f>
        <v>0</v>
      </c>
    </row>
    <row r="341" spans="35:38">
      <c r="AI341" s="9">
        <f>'Student Record paste by SD'!A339</f>
        <v>0</v>
      </c>
      <c r="AJ341" s="9" t="b">
        <f t="shared" si="26"/>
        <v>0</v>
      </c>
      <c r="AK341" s="9">
        <f>'Student Record paste by SD'!I339</f>
        <v>0</v>
      </c>
      <c r="AL341" s="9">
        <f>'Student Record paste by SD'!O339</f>
        <v>0</v>
      </c>
    </row>
    <row r="342" spans="35:38">
      <c r="AI342" s="9">
        <f>'Student Record paste by SD'!A340</f>
        <v>0</v>
      </c>
      <c r="AJ342" s="9" t="b">
        <f t="shared" si="26"/>
        <v>0</v>
      </c>
      <c r="AK342" s="9">
        <f>'Student Record paste by SD'!I340</f>
        <v>0</v>
      </c>
      <c r="AL342" s="9">
        <f>'Student Record paste by SD'!O340</f>
        <v>0</v>
      </c>
    </row>
    <row r="343" spans="35:38">
      <c r="AI343" s="9">
        <f>'Student Record paste by SD'!A341</f>
        <v>0</v>
      </c>
      <c r="AJ343" s="9" t="b">
        <f t="shared" si="26"/>
        <v>0</v>
      </c>
      <c r="AK343" s="9">
        <f>'Student Record paste by SD'!I341</f>
        <v>0</v>
      </c>
      <c r="AL343" s="9">
        <f>'Student Record paste by SD'!O341</f>
        <v>0</v>
      </c>
    </row>
    <row r="344" spans="35:38">
      <c r="AI344" s="9">
        <f>'Student Record paste by SD'!A342</f>
        <v>0</v>
      </c>
      <c r="AJ344" s="9" t="b">
        <f t="shared" si="26"/>
        <v>0</v>
      </c>
      <c r="AK344" s="9">
        <f>'Student Record paste by SD'!I342</f>
        <v>0</v>
      </c>
      <c r="AL344" s="9">
        <f>'Student Record paste by SD'!O342</f>
        <v>0</v>
      </c>
    </row>
    <row r="345" spans="35:38">
      <c r="AI345" s="9">
        <f>'Student Record paste by SD'!A343</f>
        <v>0</v>
      </c>
      <c r="AJ345" s="9" t="b">
        <f t="shared" si="26"/>
        <v>0</v>
      </c>
      <c r="AK345" s="9">
        <f>'Student Record paste by SD'!I343</f>
        <v>0</v>
      </c>
      <c r="AL345" s="9">
        <f>'Student Record paste by SD'!O343</f>
        <v>0</v>
      </c>
    </row>
    <row r="346" spans="35:38">
      <c r="AI346" s="9">
        <f>'Student Record paste by SD'!A344</f>
        <v>0</v>
      </c>
      <c r="AJ346" s="9" t="b">
        <f t="shared" si="26"/>
        <v>0</v>
      </c>
      <c r="AK346" s="9">
        <f>'Student Record paste by SD'!I344</f>
        <v>0</v>
      </c>
      <c r="AL346" s="9">
        <f>'Student Record paste by SD'!O344</f>
        <v>0</v>
      </c>
    </row>
    <row r="347" spans="35:38">
      <c r="AI347" s="9">
        <f>'Student Record paste by SD'!A345</f>
        <v>0</v>
      </c>
      <c r="AJ347" s="9" t="b">
        <f t="shared" si="26"/>
        <v>0</v>
      </c>
      <c r="AK347" s="9">
        <f>'Student Record paste by SD'!I345</f>
        <v>0</v>
      </c>
      <c r="AL347" s="9">
        <f>'Student Record paste by SD'!O345</f>
        <v>0</v>
      </c>
    </row>
    <row r="348" spans="35:38">
      <c r="AI348" s="9">
        <f>'Student Record paste by SD'!A346</f>
        <v>0</v>
      </c>
      <c r="AJ348" s="9" t="b">
        <f t="shared" si="26"/>
        <v>0</v>
      </c>
      <c r="AK348" s="9">
        <f>'Student Record paste by SD'!I346</f>
        <v>0</v>
      </c>
      <c r="AL348" s="9">
        <f>'Student Record paste by SD'!O346</f>
        <v>0</v>
      </c>
    </row>
    <row r="349" spans="35:38">
      <c r="AI349" s="9">
        <f>'Student Record paste by SD'!A347</f>
        <v>0</v>
      </c>
      <c r="AJ349" s="9" t="b">
        <f t="shared" si="26"/>
        <v>0</v>
      </c>
      <c r="AK349" s="9">
        <f>'Student Record paste by SD'!I347</f>
        <v>0</v>
      </c>
      <c r="AL349" s="9">
        <f>'Student Record paste by SD'!O347</f>
        <v>0</v>
      </c>
    </row>
    <row r="350" spans="35:38">
      <c r="AI350" s="9">
        <f>'Student Record paste by SD'!A348</f>
        <v>0</v>
      </c>
      <c r="AJ350" s="9" t="b">
        <f t="shared" si="26"/>
        <v>0</v>
      </c>
      <c r="AK350" s="9">
        <f>'Student Record paste by SD'!I348</f>
        <v>0</v>
      </c>
      <c r="AL350" s="9">
        <f>'Student Record paste by SD'!O348</f>
        <v>0</v>
      </c>
    </row>
    <row r="351" spans="35:38">
      <c r="AI351" s="9">
        <f>'Student Record paste by SD'!A349</f>
        <v>0</v>
      </c>
      <c r="AJ351" s="9" t="b">
        <f t="shared" si="26"/>
        <v>0</v>
      </c>
      <c r="AK351" s="9">
        <f>'Student Record paste by SD'!I349</f>
        <v>0</v>
      </c>
      <c r="AL351" s="9">
        <f>'Student Record paste by SD'!O349</f>
        <v>0</v>
      </c>
    </row>
    <row r="352" spans="35:38">
      <c r="AI352" s="9">
        <f>'Student Record paste by SD'!A350</f>
        <v>0</v>
      </c>
      <c r="AJ352" s="9" t="b">
        <f t="shared" si="26"/>
        <v>0</v>
      </c>
      <c r="AK352" s="9">
        <f>'Student Record paste by SD'!I350</f>
        <v>0</v>
      </c>
      <c r="AL352" s="9">
        <f>'Student Record paste by SD'!O350</f>
        <v>0</v>
      </c>
    </row>
    <row r="353" spans="35:38">
      <c r="AI353" s="9">
        <f>'Student Record paste by SD'!A351</f>
        <v>0</v>
      </c>
      <c r="AJ353" s="9" t="b">
        <f t="shared" si="26"/>
        <v>0</v>
      </c>
      <c r="AK353" s="9">
        <f>'Student Record paste by SD'!I351</f>
        <v>0</v>
      </c>
      <c r="AL353" s="9">
        <f>'Student Record paste by SD'!O351</f>
        <v>0</v>
      </c>
    </row>
    <row r="354" spans="35:38">
      <c r="AI354" s="9">
        <f>'Student Record paste by SD'!A352</f>
        <v>0</v>
      </c>
      <c r="AJ354" s="9" t="b">
        <f t="shared" si="26"/>
        <v>0</v>
      </c>
      <c r="AK354" s="9">
        <f>'Student Record paste by SD'!I352</f>
        <v>0</v>
      </c>
      <c r="AL354" s="9">
        <f>'Student Record paste by SD'!O352</f>
        <v>0</v>
      </c>
    </row>
    <row r="355" spans="35:38">
      <c r="AI355" s="9">
        <f>'Student Record paste by SD'!A353</f>
        <v>0</v>
      </c>
      <c r="AJ355" s="9" t="b">
        <f t="shared" si="26"/>
        <v>0</v>
      </c>
      <c r="AK355" s="9">
        <f>'Student Record paste by SD'!I353</f>
        <v>0</v>
      </c>
      <c r="AL355" s="9">
        <f>'Student Record paste by SD'!O353</f>
        <v>0</v>
      </c>
    </row>
    <row r="356" spans="35:38">
      <c r="AI356" s="9">
        <f>'Student Record paste by SD'!A354</f>
        <v>0</v>
      </c>
      <c r="AJ356" s="9" t="b">
        <f t="shared" si="26"/>
        <v>0</v>
      </c>
      <c r="AK356" s="9">
        <f>'Student Record paste by SD'!I354</f>
        <v>0</v>
      </c>
      <c r="AL356" s="9">
        <f>'Student Record paste by SD'!O354</f>
        <v>0</v>
      </c>
    </row>
    <row r="357" spans="35:38">
      <c r="AI357" s="9">
        <f>'Student Record paste by SD'!A355</f>
        <v>0</v>
      </c>
      <c r="AJ357" s="9" t="b">
        <f t="shared" si="26"/>
        <v>0</v>
      </c>
      <c r="AK357" s="9">
        <f>'Student Record paste by SD'!I355</f>
        <v>0</v>
      </c>
      <c r="AL357" s="9">
        <f>'Student Record paste by SD'!O355</f>
        <v>0</v>
      </c>
    </row>
    <row r="358" spans="35:38">
      <c r="AI358" s="9">
        <f>'Student Record paste by SD'!A356</f>
        <v>0</v>
      </c>
      <c r="AJ358" s="9" t="b">
        <f t="shared" si="26"/>
        <v>0</v>
      </c>
      <c r="AK358" s="9">
        <f>'Student Record paste by SD'!I356</f>
        <v>0</v>
      </c>
      <c r="AL358" s="9">
        <f>'Student Record paste by SD'!O356</f>
        <v>0</v>
      </c>
    </row>
    <row r="359" spans="35:38">
      <c r="AI359" s="9">
        <f>'Student Record paste by SD'!A357</f>
        <v>0</v>
      </c>
      <c r="AJ359" s="9" t="b">
        <f t="shared" si="26"/>
        <v>0</v>
      </c>
      <c r="AK359" s="9">
        <f>'Student Record paste by SD'!I357</f>
        <v>0</v>
      </c>
      <c r="AL359" s="9">
        <f>'Student Record paste by SD'!O357</f>
        <v>0</v>
      </c>
    </row>
    <row r="360" spans="35:38">
      <c r="AI360" s="9">
        <f>'Student Record paste by SD'!A358</f>
        <v>0</v>
      </c>
      <c r="AJ360" s="9" t="b">
        <f t="shared" si="26"/>
        <v>0</v>
      </c>
      <c r="AK360" s="9">
        <f>'Student Record paste by SD'!I358</f>
        <v>0</v>
      </c>
      <c r="AL360" s="9">
        <f>'Student Record paste by SD'!O358</f>
        <v>0</v>
      </c>
    </row>
    <row r="361" spans="35:38">
      <c r="AI361" s="9">
        <f>'Student Record paste by SD'!A359</f>
        <v>0</v>
      </c>
      <c r="AJ361" s="9" t="b">
        <f t="shared" si="26"/>
        <v>0</v>
      </c>
      <c r="AK361" s="9">
        <f>'Student Record paste by SD'!I359</f>
        <v>0</v>
      </c>
      <c r="AL361" s="9">
        <f>'Student Record paste by SD'!O359</f>
        <v>0</v>
      </c>
    </row>
    <row r="362" spans="35:38">
      <c r="AI362" s="9">
        <f>'Student Record paste by SD'!A360</f>
        <v>0</v>
      </c>
      <c r="AJ362" s="9" t="b">
        <f t="shared" si="26"/>
        <v>0</v>
      </c>
      <c r="AK362" s="9">
        <f>'Student Record paste by SD'!I360</f>
        <v>0</v>
      </c>
      <c r="AL362" s="9">
        <f>'Student Record paste by SD'!O360</f>
        <v>0</v>
      </c>
    </row>
    <row r="363" spans="35:38">
      <c r="AI363" s="9">
        <f>'Student Record paste by SD'!A361</f>
        <v>0</v>
      </c>
      <c r="AJ363" s="9" t="b">
        <f t="shared" si="26"/>
        <v>0</v>
      </c>
      <c r="AK363" s="9">
        <f>'Student Record paste by SD'!I361</f>
        <v>0</v>
      </c>
      <c r="AL363" s="9">
        <f>'Student Record paste by SD'!O361</f>
        <v>0</v>
      </c>
    </row>
    <row r="364" spans="35:38">
      <c r="AI364" s="9">
        <f>'Student Record paste by SD'!A362</f>
        <v>0</v>
      </c>
      <c r="AJ364" s="9" t="b">
        <f t="shared" si="26"/>
        <v>0</v>
      </c>
      <c r="AK364" s="9">
        <f>'Student Record paste by SD'!I362</f>
        <v>0</v>
      </c>
      <c r="AL364" s="9">
        <f>'Student Record paste by SD'!O362</f>
        <v>0</v>
      </c>
    </row>
    <row r="365" spans="35:38">
      <c r="AI365" s="9">
        <f>'Student Record paste by SD'!A363</f>
        <v>0</v>
      </c>
      <c r="AJ365" s="9" t="b">
        <f t="shared" si="26"/>
        <v>0</v>
      </c>
      <c r="AK365" s="9">
        <f>'Student Record paste by SD'!I363</f>
        <v>0</v>
      </c>
      <c r="AL365" s="9">
        <f>'Student Record paste by SD'!O363</f>
        <v>0</v>
      </c>
    </row>
    <row r="366" spans="35:38">
      <c r="AI366" s="9">
        <f>'Student Record paste by SD'!A364</f>
        <v>0</v>
      </c>
      <c r="AJ366" s="9" t="b">
        <f t="shared" si="26"/>
        <v>0</v>
      </c>
      <c r="AK366" s="9">
        <f>'Student Record paste by SD'!I364</f>
        <v>0</v>
      </c>
      <c r="AL366" s="9">
        <f>'Student Record paste by SD'!O364</f>
        <v>0</v>
      </c>
    </row>
    <row r="367" spans="35:38">
      <c r="AI367" s="9">
        <f>'Student Record paste by SD'!A365</f>
        <v>0</v>
      </c>
      <c r="AJ367" s="9" t="b">
        <f t="shared" si="26"/>
        <v>0</v>
      </c>
      <c r="AK367" s="9">
        <f>'Student Record paste by SD'!I365</f>
        <v>0</v>
      </c>
      <c r="AL367" s="9">
        <f>'Student Record paste by SD'!O365</f>
        <v>0</v>
      </c>
    </row>
    <row r="368" spans="35:38">
      <c r="AI368" s="9">
        <f>'Student Record paste by SD'!A366</f>
        <v>0</v>
      </c>
      <c r="AJ368" s="9" t="b">
        <f t="shared" si="26"/>
        <v>0</v>
      </c>
      <c r="AK368" s="9">
        <f>'Student Record paste by SD'!I366</f>
        <v>0</v>
      </c>
      <c r="AL368" s="9">
        <f>'Student Record paste by SD'!O366</f>
        <v>0</v>
      </c>
    </row>
    <row r="369" spans="35:38">
      <c r="AI369" s="9">
        <f>'Student Record paste by SD'!A367</f>
        <v>0</v>
      </c>
      <c r="AJ369" s="9" t="b">
        <f t="shared" si="26"/>
        <v>0</v>
      </c>
      <c r="AK369" s="9">
        <f>'Student Record paste by SD'!I367</f>
        <v>0</v>
      </c>
      <c r="AL369" s="9">
        <f>'Student Record paste by SD'!O367</f>
        <v>0</v>
      </c>
    </row>
    <row r="370" spans="35:38">
      <c r="AI370" s="9">
        <f>'Student Record paste by SD'!A368</f>
        <v>0</v>
      </c>
      <c r="AJ370" s="9" t="b">
        <f t="shared" si="26"/>
        <v>0</v>
      </c>
      <c r="AK370" s="9">
        <f>'Student Record paste by SD'!I368</f>
        <v>0</v>
      </c>
      <c r="AL370" s="9">
        <f>'Student Record paste by SD'!O368</f>
        <v>0</v>
      </c>
    </row>
    <row r="371" spans="35:38">
      <c r="AI371" s="9">
        <f>'Student Record paste by SD'!A369</f>
        <v>0</v>
      </c>
      <c r="AJ371" s="9" t="b">
        <f t="shared" si="26"/>
        <v>0</v>
      </c>
      <c r="AK371" s="9">
        <f>'Student Record paste by SD'!I369</f>
        <v>0</v>
      </c>
      <c r="AL371" s="9">
        <f>'Student Record paste by SD'!O369</f>
        <v>0</v>
      </c>
    </row>
    <row r="372" spans="35:38">
      <c r="AI372" s="9">
        <f>'Student Record paste by SD'!A370</f>
        <v>0</v>
      </c>
      <c r="AJ372" s="9" t="b">
        <f t="shared" si="26"/>
        <v>0</v>
      </c>
      <c r="AK372" s="9">
        <f>'Student Record paste by SD'!I370</f>
        <v>0</v>
      </c>
      <c r="AL372" s="9">
        <f>'Student Record paste by SD'!O370</f>
        <v>0</v>
      </c>
    </row>
    <row r="373" spans="35:38">
      <c r="AI373" s="9">
        <f>'Student Record paste by SD'!A371</f>
        <v>0</v>
      </c>
      <c r="AJ373" s="9" t="b">
        <f t="shared" si="26"/>
        <v>0</v>
      </c>
      <c r="AK373" s="9">
        <f>'Student Record paste by SD'!I371</f>
        <v>0</v>
      </c>
      <c r="AL373" s="9">
        <f>'Student Record paste by SD'!O371</f>
        <v>0</v>
      </c>
    </row>
    <row r="374" spans="35:38">
      <c r="AI374" s="9">
        <f>'Student Record paste by SD'!A372</f>
        <v>0</v>
      </c>
      <c r="AJ374" s="9" t="b">
        <f t="shared" si="26"/>
        <v>0</v>
      </c>
      <c r="AK374" s="9">
        <f>'Student Record paste by SD'!I372</f>
        <v>0</v>
      </c>
      <c r="AL374" s="9">
        <f>'Student Record paste by SD'!O372</f>
        <v>0</v>
      </c>
    </row>
    <row r="375" spans="35:38">
      <c r="AI375" s="9">
        <f>'Student Record paste by SD'!A373</f>
        <v>0</v>
      </c>
      <c r="AJ375" s="9" t="b">
        <f t="shared" si="26"/>
        <v>0</v>
      </c>
      <c r="AK375" s="9">
        <f>'Student Record paste by SD'!I373</f>
        <v>0</v>
      </c>
      <c r="AL375" s="9">
        <f>'Student Record paste by SD'!O373</f>
        <v>0</v>
      </c>
    </row>
    <row r="376" spans="35:38">
      <c r="AI376" s="9">
        <f>'Student Record paste by SD'!A374</f>
        <v>0</v>
      </c>
      <c r="AJ376" s="9" t="b">
        <f t="shared" si="26"/>
        <v>0</v>
      </c>
      <c r="AK376" s="9">
        <f>'Student Record paste by SD'!I374</f>
        <v>0</v>
      </c>
      <c r="AL376" s="9">
        <f>'Student Record paste by SD'!O374</f>
        <v>0</v>
      </c>
    </row>
    <row r="377" spans="35:38">
      <c r="AI377" s="9">
        <f>'Student Record paste by SD'!A375</f>
        <v>0</v>
      </c>
      <c r="AJ377" s="9" t="b">
        <f t="shared" si="26"/>
        <v>0</v>
      </c>
      <c r="AK377" s="9">
        <f>'Student Record paste by SD'!I375</f>
        <v>0</v>
      </c>
      <c r="AL377" s="9">
        <f>'Student Record paste by SD'!O375</f>
        <v>0</v>
      </c>
    </row>
    <row r="378" spans="35:38">
      <c r="AI378" s="9">
        <f>'Student Record paste by SD'!A376</f>
        <v>0</v>
      </c>
      <c r="AJ378" s="9" t="b">
        <f t="shared" si="26"/>
        <v>0</v>
      </c>
      <c r="AK378" s="9">
        <f>'Student Record paste by SD'!I376</f>
        <v>0</v>
      </c>
      <c r="AL378" s="9">
        <f>'Student Record paste by SD'!O376</f>
        <v>0</v>
      </c>
    </row>
    <row r="379" spans="35:38">
      <c r="AI379" s="9">
        <f>'Student Record paste by SD'!A377</f>
        <v>0</v>
      </c>
      <c r="AJ379" s="9" t="b">
        <f t="shared" si="26"/>
        <v>0</v>
      </c>
      <c r="AK379" s="9">
        <f>'Student Record paste by SD'!I377</f>
        <v>0</v>
      </c>
      <c r="AL379" s="9">
        <f>'Student Record paste by SD'!O377</f>
        <v>0</v>
      </c>
    </row>
    <row r="380" spans="35:38">
      <c r="AI380" s="9">
        <f>'Student Record paste by SD'!A378</f>
        <v>0</v>
      </c>
      <c r="AJ380" s="9" t="b">
        <f t="shared" si="26"/>
        <v>0</v>
      </c>
      <c r="AK380" s="9">
        <f>'Student Record paste by SD'!I378</f>
        <v>0</v>
      </c>
      <c r="AL380" s="9">
        <f>'Student Record paste by SD'!O378</f>
        <v>0</v>
      </c>
    </row>
    <row r="381" spans="35:38">
      <c r="AI381" s="9">
        <f>'Student Record paste by SD'!A379</f>
        <v>0</v>
      </c>
      <c r="AJ381" s="9" t="b">
        <f t="shared" si="26"/>
        <v>0</v>
      </c>
      <c r="AK381" s="9">
        <f>'Student Record paste by SD'!I379</f>
        <v>0</v>
      </c>
      <c r="AL381" s="9">
        <f>'Student Record paste by SD'!O379</f>
        <v>0</v>
      </c>
    </row>
    <row r="382" spans="35:38">
      <c r="AI382" s="9">
        <f>'Student Record paste by SD'!A380</f>
        <v>0</v>
      </c>
      <c r="AJ382" s="9" t="b">
        <f t="shared" si="26"/>
        <v>0</v>
      </c>
      <c r="AK382" s="9">
        <f>'Student Record paste by SD'!I380</f>
        <v>0</v>
      </c>
      <c r="AL382" s="9">
        <f>'Student Record paste by SD'!O380</f>
        <v>0</v>
      </c>
    </row>
    <row r="383" spans="35:38">
      <c r="AI383" s="9">
        <f>'Student Record paste by SD'!A381</f>
        <v>0</v>
      </c>
      <c r="AJ383" s="9" t="b">
        <f t="shared" si="26"/>
        <v>0</v>
      </c>
      <c r="AK383" s="9">
        <f>'Student Record paste by SD'!I381</f>
        <v>0</v>
      </c>
      <c r="AL383" s="9">
        <f>'Student Record paste by SD'!O381</f>
        <v>0</v>
      </c>
    </row>
    <row r="384" spans="35:38">
      <c r="AI384" s="9">
        <f>'Student Record paste by SD'!A382</f>
        <v>0</v>
      </c>
      <c r="AJ384" s="9" t="b">
        <f t="shared" si="26"/>
        <v>0</v>
      </c>
      <c r="AK384" s="9">
        <f>'Student Record paste by SD'!I382</f>
        <v>0</v>
      </c>
      <c r="AL384" s="9">
        <f>'Student Record paste by SD'!O382</f>
        <v>0</v>
      </c>
    </row>
    <row r="385" spans="35:38">
      <c r="AI385" s="9">
        <f>'Student Record paste by SD'!A383</f>
        <v>0</v>
      </c>
      <c r="AJ385" s="9" t="b">
        <f t="shared" si="26"/>
        <v>0</v>
      </c>
      <c r="AK385" s="9">
        <f>'Student Record paste by SD'!I383</f>
        <v>0</v>
      </c>
      <c r="AL385" s="9">
        <f>'Student Record paste by SD'!O383</f>
        <v>0</v>
      </c>
    </row>
    <row r="386" spans="35:38">
      <c r="AI386" s="9">
        <f>'Student Record paste by SD'!A384</f>
        <v>0</v>
      </c>
      <c r="AJ386" s="9" t="b">
        <f t="shared" si="26"/>
        <v>0</v>
      </c>
      <c r="AK386" s="9">
        <f>'Student Record paste by SD'!I384</f>
        <v>0</v>
      </c>
      <c r="AL386" s="9">
        <f>'Student Record paste by SD'!O384</f>
        <v>0</v>
      </c>
    </row>
    <row r="387" spans="35:38">
      <c r="AI387" s="9">
        <f>'Student Record paste by SD'!A385</f>
        <v>0</v>
      </c>
      <c r="AJ387" s="9" t="b">
        <f t="shared" si="26"/>
        <v>0</v>
      </c>
      <c r="AK387" s="9">
        <f>'Student Record paste by SD'!I385</f>
        <v>0</v>
      </c>
      <c r="AL387" s="9">
        <f>'Student Record paste by SD'!O385</f>
        <v>0</v>
      </c>
    </row>
    <row r="388" spans="35:38">
      <c r="AI388" s="9">
        <f>'Student Record paste by SD'!A386</f>
        <v>0</v>
      </c>
      <c r="AJ388" s="9" t="b">
        <f t="shared" si="26"/>
        <v>0</v>
      </c>
      <c r="AK388" s="9">
        <f>'Student Record paste by SD'!I386</f>
        <v>0</v>
      </c>
      <c r="AL388" s="9">
        <f>'Student Record paste by SD'!O386</f>
        <v>0</v>
      </c>
    </row>
    <row r="389" spans="35:38">
      <c r="AI389" s="9">
        <f>'Student Record paste by SD'!A387</f>
        <v>0</v>
      </c>
      <c r="AJ389" s="9" t="b">
        <f t="shared" ref="AJ389:AJ452" si="27">IF(AI389="","",IF(AI389=1,"A",IF(AI389=2,"B",IF(AI389=3,"C",IF(AI389=4,"D",IF(AI389=5,"E",IF(AI389=6,"F",IF(AI389=7,"G",IF(AI389=8,"H",IF(AI389=9,"I",IF(AI389=10,"J",IF(AI389=11,"K",IF(AI389=12,"L")))))))))))))</f>
        <v>0</v>
      </c>
      <c r="AK389" s="9">
        <f>'Student Record paste by SD'!I387</f>
        <v>0</v>
      </c>
      <c r="AL389" s="9">
        <f>'Student Record paste by SD'!O387</f>
        <v>0</v>
      </c>
    </row>
    <row r="390" spans="35:38">
      <c r="AI390" s="9">
        <f>'Student Record paste by SD'!A388</f>
        <v>0</v>
      </c>
      <c r="AJ390" s="9" t="b">
        <f t="shared" si="27"/>
        <v>0</v>
      </c>
      <c r="AK390" s="9">
        <f>'Student Record paste by SD'!I388</f>
        <v>0</v>
      </c>
      <c r="AL390" s="9">
        <f>'Student Record paste by SD'!O388</f>
        <v>0</v>
      </c>
    </row>
    <row r="391" spans="35:38">
      <c r="AI391" s="9">
        <f>'Student Record paste by SD'!A389</f>
        <v>0</v>
      </c>
      <c r="AJ391" s="9" t="b">
        <f t="shared" si="27"/>
        <v>0</v>
      </c>
      <c r="AK391" s="9">
        <f>'Student Record paste by SD'!I389</f>
        <v>0</v>
      </c>
      <c r="AL391" s="9">
        <f>'Student Record paste by SD'!O389</f>
        <v>0</v>
      </c>
    </row>
    <row r="392" spans="35:38">
      <c r="AI392" s="9">
        <f>'Student Record paste by SD'!A390</f>
        <v>0</v>
      </c>
      <c r="AJ392" s="9" t="b">
        <f t="shared" si="27"/>
        <v>0</v>
      </c>
      <c r="AK392" s="9">
        <f>'Student Record paste by SD'!I390</f>
        <v>0</v>
      </c>
      <c r="AL392" s="9">
        <f>'Student Record paste by SD'!O390</f>
        <v>0</v>
      </c>
    </row>
    <row r="393" spans="35:38">
      <c r="AI393" s="9">
        <f>'Student Record paste by SD'!A391</f>
        <v>0</v>
      </c>
      <c r="AJ393" s="9" t="b">
        <f t="shared" si="27"/>
        <v>0</v>
      </c>
      <c r="AK393" s="9">
        <f>'Student Record paste by SD'!I391</f>
        <v>0</v>
      </c>
      <c r="AL393" s="9">
        <f>'Student Record paste by SD'!O391</f>
        <v>0</v>
      </c>
    </row>
    <row r="394" spans="35:38">
      <c r="AI394" s="9">
        <f>'Student Record paste by SD'!A392</f>
        <v>0</v>
      </c>
      <c r="AJ394" s="9" t="b">
        <f t="shared" si="27"/>
        <v>0</v>
      </c>
      <c r="AK394" s="9">
        <f>'Student Record paste by SD'!I392</f>
        <v>0</v>
      </c>
      <c r="AL394" s="9">
        <f>'Student Record paste by SD'!O392</f>
        <v>0</v>
      </c>
    </row>
    <row r="395" spans="35:38">
      <c r="AI395" s="9">
        <f>'Student Record paste by SD'!A393</f>
        <v>0</v>
      </c>
      <c r="AJ395" s="9" t="b">
        <f t="shared" si="27"/>
        <v>0</v>
      </c>
      <c r="AK395" s="9">
        <f>'Student Record paste by SD'!I393</f>
        <v>0</v>
      </c>
      <c r="AL395" s="9">
        <f>'Student Record paste by SD'!O393</f>
        <v>0</v>
      </c>
    </row>
    <row r="396" spans="35:38">
      <c r="AI396" s="9">
        <f>'Student Record paste by SD'!A394</f>
        <v>0</v>
      </c>
      <c r="AJ396" s="9" t="b">
        <f t="shared" si="27"/>
        <v>0</v>
      </c>
      <c r="AK396" s="9">
        <f>'Student Record paste by SD'!I394</f>
        <v>0</v>
      </c>
      <c r="AL396" s="9">
        <f>'Student Record paste by SD'!O394</f>
        <v>0</v>
      </c>
    </row>
    <row r="397" spans="35:38">
      <c r="AI397" s="9">
        <f>'Student Record paste by SD'!A395</f>
        <v>0</v>
      </c>
      <c r="AJ397" s="9" t="b">
        <f t="shared" si="27"/>
        <v>0</v>
      </c>
      <c r="AK397" s="9">
        <f>'Student Record paste by SD'!I395</f>
        <v>0</v>
      </c>
      <c r="AL397" s="9">
        <f>'Student Record paste by SD'!O395</f>
        <v>0</v>
      </c>
    </row>
    <row r="398" spans="35:38">
      <c r="AI398" s="9">
        <f>'Student Record paste by SD'!A396</f>
        <v>0</v>
      </c>
      <c r="AJ398" s="9" t="b">
        <f t="shared" si="27"/>
        <v>0</v>
      </c>
      <c r="AK398" s="9">
        <f>'Student Record paste by SD'!I396</f>
        <v>0</v>
      </c>
      <c r="AL398" s="9">
        <f>'Student Record paste by SD'!O396</f>
        <v>0</v>
      </c>
    </row>
    <row r="399" spans="35:38">
      <c r="AI399" s="9">
        <f>'Student Record paste by SD'!A397</f>
        <v>0</v>
      </c>
      <c r="AJ399" s="9" t="b">
        <f t="shared" si="27"/>
        <v>0</v>
      </c>
      <c r="AK399" s="9">
        <f>'Student Record paste by SD'!I397</f>
        <v>0</v>
      </c>
      <c r="AL399" s="9">
        <f>'Student Record paste by SD'!O397</f>
        <v>0</v>
      </c>
    </row>
    <row r="400" spans="35:38">
      <c r="AI400" s="9">
        <f>'Student Record paste by SD'!A398</f>
        <v>0</v>
      </c>
      <c r="AJ400" s="9" t="b">
        <f t="shared" si="27"/>
        <v>0</v>
      </c>
      <c r="AK400" s="9">
        <f>'Student Record paste by SD'!I398</f>
        <v>0</v>
      </c>
      <c r="AL400" s="9">
        <f>'Student Record paste by SD'!O398</f>
        <v>0</v>
      </c>
    </row>
    <row r="401" spans="35:38">
      <c r="AI401" s="9">
        <f>'Student Record paste by SD'!A399</f>
        <v>0</v>
      </c>
      <c r="AJ401" s="9" t="b">
        <f t="shared" si="27"/>
        <v>0</v>
      </c>
      <c r="AK401" s="9">
        <f>'Student Record paste by SD'!I399</f>
        <v>0</v>
      </c>
      <c r="AL401" s="9">
        <f>'Student Record paste by SD'!O399</f>
        <v>0</v>
      </c>
    </row>
    <row r="402" spans="35:38">
      <c r="AI402" s="9">
        <f>'Student Record paste by SD'!A400</f>
        <v>0</v>
      </c>
      <c r="AJ402" s="9" t="b">
        <f t="shared" si="27"/>
        <v>0</v>
      </c>
      <c r="AK402" s="9">
        <f>'Student Record paste by SD'!I400</f>
        <v>0</v>
      </c>
      <c r="AL402" s="9">
        <f>'Student Record paste by SD'!O400</f>
        <v>0</v>
      </c>
    </row>
    <row r="403" spans="35:38">
      <c r="AI403" s="9">
        <f>'Student Record paste by SD'!A401</f>
        <v>0</v>
      </c>
      <c r="AJ403" s="9" t="b">
        <f t="shared" si="27"/>
        <v>0</v>
      </c>
      <c r="AK403" s="9">
        <f>'Student Record paste by SD'!I401</f>
        <v>0</v>
      </c>
      <c r="AL403" s="9">
        <f>'Student Record paste by SD'!O401</f>
        <v>0</v>
      </c>
    </row>
    <row r="404" spans="35:38">
      <c r="AI404" s="9">
        <f>'Student Record paste by SD'!A402</f>
        <v>0</v>
      </c>
      <c r="AJ404" s="9" t="b">
        <f t="shared" si="27"/>
        <v>0</v>
      </c>
      <c r="AK404" s="9">
        <f>'Student Record paste by SD'!I402</f>
        <v>0</v>
      </c>
      <c r="AL404" s="9">
        <f>'Student Record paste by SD'!O402</f>
        <v>0</v>
      </c>
    </row>
    <row r="405" spans="35:38">
      <c r="AI405" s="9">
        <f>'Student Record paste by SD'!A403</f>
        <v>0</v>
      </c>
      <c r="AJ405" s="9" t="b">
        <f t="shared" si="27"/>
        <v>0</v>
      </c>
      <c r="AK405" s="9">
        <f>'Student Record paste by SD'!I403</f>
        <v>0</v>
      </c>
      <c r="AL405" s="9">
        <f>'Student Record paste by SD'!O403</f>
        <v>0</v>
      </c>
    </row>
    <row r="406" spans="35:38">
      <c r="AI406" s="9">
        <f>'Student Record paste by SD'!A404</f>
        <v>0</v>
      </c>
      <c r="AJ406" s="9" t="b">
        <f t="shared" si="27"/>
        <v>0</v>
      </c>
      <c r="AK406" s="9">
        <f>'Student Record paste by SD'!I404</f>
        <v>0</v>
      </c>
      <c r="AL406" s="9">
        <f>'Student Record paste by SD'!O404</f>
        <v>0</v>
      </c>
    </row>
    <row r="407" spans="35:38">
      <c r="AI407" s="9">
        <f>'Student Record paste by SD'!A405</f>
        <v>0</v>
      </c>
      <c r="AJ407" s="9" t="b">
        <f t="shared" si="27"/>
        <v>0</v>
      </c>
      <c r="AK407" s="9">
        <f>'Student Record paste by SD'!I405</f>
        <v>0</v>
      </c>
      <c r="AL407" s="9">
        <f>'Student Record paste by SD'!O405</f>
        <v>0</v>
      </c>
    </row>
    <row r="408" spans="35:38">
      <c r="AI408" s="9">
        <f>'Student Record paste by SD'!A406</f>
        <v>0</v>
      </c>
      <c r="AJ408" s="9" t="b">
        <f t="shared" si="27"/>
        <v>0</v>
      </c>
      <c r="AK408" s="9">
        <f>'Student Record paste by SD'!I406</f>
        <v>0</v>
      </c>
      <c r="AL408" s="9">
        <f>'Student Record paste by SD'!O406</f>
        <v>0</v>
      </c>
    </row>
    <row r="409" spans="35:38">
      <c r="AI409" s="9">
        <f>'Student Record paste by SD'!A407</f>
        <v>0</v>
      </c>
      <c r="AJ409" s="9" t="b">
        <f t="shared" si="27"/>
        <v>0</v>
      </c>
      <c r="AK409" s="9">
        <f>'Student Record paste by SD'!I407</f>
        <v>0</v>
      </c>
      <c r="AL409" s="9">
        <f>'Student Record paste by SD'!O407</f>
        <v>0</v>
      </c>
    </row>
    <row r="410" spans="35:38">
      <c r="AI410" s="9">
        <f>'Student Record paste by SD'!A408</f>
        <v>0</v>
      </c>
      <c r="AJ410" s="9" t="b">
        <f t="shared" si="27"/>
        <v>0</v>
      </c>
      <c r="AK410" s="9">
        <f>'Student Record paste by SD'!I408</f>
        <v>0</v>
      </c>
      <c r="AL410" s="9">
        <f>'Student Record paste by SD'!O408</f>
        <v>0</v>
      </c>
    </row>
    <row r="411" spans="35:38">
      <c r="AI411" s="9">
        <f>'Student Record paste by SD'!A409</f>
        <v>0</v>
      </c>
      <c r="AJ411" s="9" t="b">
        <f t="shared" si="27"/>
        <v>0</v>
      </c>
      <c r="AK411" s="9">
        <f>'Student Record paste by SD'!I409</f>
        <v>0</v>
      </c>
      <c r="AL411" s="9">
        <f>'Student Record paste by SD'!O409</f>
        <v>0</v>
      </c>
    </row>
    <row r="412" spans="35:38">
      <c r="AI412" s="9">
        <f>'Student Record paste by SD'!A410</f>
        <v>0</v>
      </c>
      <c r="AJ412" s="9" t="b">
        <f t="shared" si="27"/>
        <v>0</v>
      </c>
      <c r="AK412" s="9">
        <f>'Student Record paste by SD'!I410</f>
        <v>0</v>
      </c>
      <c r="AL412" s="9">
        <f>'Student Record paste by SD'!O410</f>
        <v>0</v>
      </c>
    </row>
    <row r="413" spans="35:38">
      <c r="AI413" s="9">
        <f>'Student Record paste by SD'!A411</f>
        <v>0</v>
      </c>
      <c r="AJ413" s="9" t="b">
        <f t="shared" si="27"/>
        <v>0</v>
      </c>
      <c r="AK413" s="9">
        <f>'Student Record paste by SD'!I411</f>
        <v>0</v>
      </c>
      <c r="AL413" s="9">
        <f>'Student Record paste by SD'!O411</f>
        <v>0</v>
      </c>
    </row>
    <row r="414" spans="35:38">
      <c r="AI414" s="9">
        <f>'Student Record paste by SD'!A412</f>
        <v>0</v>
      </c>
      <c r="AJ414" s="9" t="b">
        <f t="shared" si="27"/>
        <v>0</v>
      </c>
      <c r="AK414" s="9">
        <f>'Student Record paste by SD'!I412</f>
        <v>0</v>
      </c>
      <c r="AL414" s="9">
        <f>'Student Record paste by SD'!O412</f>
        <v>0</v>
      </c>
    </row>
    <row r="415" spans="35:38">
      <c r="AI415" s="9">
        <f>'Student Record paste by SD'!A413</f>
        <v>0</v>
      </c>
      <c r="AJ415" s="9" t="b">
        <f t="shared" si="27"/>
        <v>0</v>
      </c>
      <c r="AK415" s="9">
        <f>'Student Record paste by SD'!I413</f>
        <v>0</v>
      </c>
      <c r="AL415" s="9">
        <f>'Student Record paste by SD'!O413</f>
        <v>0</v>
      </c>
    </row>
    <row r="416" spans="35:38">
      <c r="AI416" s="9">
        <f>'Student Record paste by SD'!A414</f>
        <v>0</v>
      </c>
      <c r="AJ416" s="9" t="b">
        <f t="shared" si="27"/>
        <v>0</v>
      </c>
      <c r="AK416" s="9">
        <f>'Student Record paste by SD'!I414</f>
        <v>0</v>
      </c>
      <c r="AL416" s="9">
        <f>'Student Record paste by SD'!O414</f>
        <v>0</v>
      </c>
    </row>
    <row r="417" spans="35:38">
      <c r="AI417" s="9">
        <f>'Student Record paste by SD'!A415</f>
        <v>0</v>
      </c>
      <c r="AJ417" s="9" t="b">
        <f t="shared" si="27"/>
        <v>0</v>
      </c>
      <c r="AK417" s="9">
        <f>'Student Record paste by SD'!I415</f>
        <v>0</v>
      </c>
      <c r="AL417" s="9">
        <f>'Student Record paste by SD'!O415</f>
        <v>0</v>
      </c>
    </row>
    <row r="418" spans="35:38">
      <c r="AI418" s="9">
        <f>'Student Record paste by SD'!A416</f>
        <v>0</v>
      </c>
      <c r="AJ418" s="9" t="b">
        <f t="shared" si="27"/>
        <v>0</v>
      </c>
      <c r="AK418" s="9">
        <f>'Student Record paste by SD'!I416</f>
        <v>0</v>
      </c>
      <c r="AL418" s="9">
        <f>'Student Record paste by SD'!O416</f>
        <v>0</v>
      </c>
    </row>
    <row r="419" spans="35:38">
      <c r="AI419" s="9">
        <f>'Student Record paste by SD'!A417</f>
        <v>0</v>
      </c>
      <c r="AJ419" s="9" t="b">
        <f t="shared" si="27"/>
        <v>0</v>
      </c>
      <c r="AK419" s="9">
        <f>'Student Record paste by SD'!I417</f>
        <v>0</v>
      </c>
      <c r="AL419" s="9">
        <f>'Student Record paste by SD'!O417</f>
        <v>0</v>
      </c>
    </row>
    <row r="420" spans="35:38">
      <c r="AI420" s="9">
        <f>'Student Record paste by SD'!A418</f>
        <v>0</v>
      </c>
      <c r="AJ420" s="9" t="b">
        <f t="shared" si="27"/>
        <v>0</v>
      </c>
      <c r="AK420" s="9">
        <f>'Student Record paste by SD'!I418</f>
        <v>0</v>
      </c>
      <c r="AL420" s="9">
        <f>'Student Record paste by SD'!O418</f>
        <v>0</v>
      </c>
    </row>
    <row r="421" spans="35:38">
      <c r="AI421" s="9">
        <f>'Student Record paste by SD'!A419</f>
        <v>0</v>
      </c>
      <c r="AJ421" s="9" t="b">
        <f t="shared" si="27"/>
        <v>0</v>
      </c>
      <c r="AK421" s="9">
        <f>'Student Record paste by SD'!I419</f>
        <v>0</v>
      </c>
      <c r="AL421" s="9">
        <f>'Student Record paste by SD'!O419</f>
        <v>0</v>
      </c>
    </row>
    <row r="422" spans="35:38">
      <c r="AI422" s="9">
        <f>'Student Record paste by SD'!A420</f>
        <v>0</v>
      </c>
      <c r="AJ422" s="9" t="b">
        <f t="shared" si="27"/>
        <v>0</v>
      </c>
      <c r="AK422" s="9">
        <f>'Student Record paste by SD'!I420</f>
        <v>0</v>
      </c>
      <c r="AL422" s="9">
        <f>'Student Record paste by SD'!O420</f>
        <v>0</v>
      </c>
    </row>
    <row r="423" spans="35:38">
      <c r="AI423" s="9">
        <f>'Student Record paste by SD'!A421</f>
        <v>0</v>
      </c>
      <c r="AJ423" s="9" t="b">
        <f t="shared" si="27"/>
        <v>0</v>
      </c>
      <c r="AK423" s="9">
        <f>'Student Record paste by SD'!I421</f>
        <v>0</v>
      </c>
      <c r="AL423" s="9">
        <f>'Student Record paste by SD'!O421</f>
        <v>0</v>
      </c>
    </row>
    <row r="424" spans="35:38">
      <c r="AI424" s="9">
        <f>'Student Record paste by SD'!A422</f>
        <v>0</v>
      </c>
      <c r="AJ424" s="9" t="b">
        <f t="shared" si="27"/>
        <v>0</v>
      </c>
      <c r="AK424" s="9">
        <f>'Student Record paste by SD'!I422</f>
        <v>0</v>
      </c>
      <c r="AL424" s="9">
        <f>'Student Record paste by SD'!O422</f>
        <v>0</v>
      </c>
    </row>
    <row r="425" spans="35:38">
      <c r="AI425" s="9">
        <f>'Student Record paste by SD'!A423</f>
        <v>0</v>
      </c>
      <c r="AJ425" s="9" t="b">
        <f t="shared" si="27"/>
        <v>0</v>
      </c>
      <c r="AK425" s="9">
        <f>'Student Record paste by SD'!I423</f>
        <v>0</v>
      </c>
      <c r="AL425" s="9">
        <f>'Student Record paste by SD'!O423</f>
        <v>0</v>
      </c>
    </row>
    <row r="426" spans="35:38">
      <c r="AI426" s="9">
        <f>'Student Record paste by SD'!A424</f>
        <v>0</v>
      </c>
      <c r="AJ426" s="9" t="b">
        <f t="shared" si="27"/>
        <v>0</v>
      </c>
      <c r="AK426" s="9">
        <f>'Student Record paste by SD'!I424</f>
        <v>0</v>
      </c>
      <c r="AL426" s="9">
        <f>'Student Record paste by SD'!O424</f>
        <v>0</v>
      </c>
    </row>
    <row r="427" spans="35:38">
      <c r="AI427" s="9">
        <f>'Student Record paste by SD'!A425</f>
        <v>0</v>
      </c>
      <c r="AJ427" s="9" t="b">
        <f t="shared" si="27"/>
        <v>0</v>
      </c>
      <c r="AK427" s="9">
        <f>'Student Record paste by SD'!I425</f>
        <v>0</v>
      </c>
      <c r="AL427" s="9">
        <f>'Student Record paste by SD'!O425</f>
        <v>0</v>
      </c>
    </row>
    <row r="428" spans="35:38">
      <c r="AI428" s="9">
        <f>'Student Record paste by SD'!A426</f>
        <v>0</v>
      </c>
      <c r="AJ428" s="9" t="b">
        <f t="shared" si="27"/>
        <v>0</v>
      </c>
      <c r="AK428" s="9">
        <f>'Student Record paste by SD'!I426</f>
        <v>0</v>
      </c>
      <c r="AL428" s="9">
        <f>'Student Record paste by SD'!O426</f>
        <v>0</v>
      </c>
    </row>
    <row r="429" spans="35:38">
      <c r="AI429" s="9">
        <f>'Student Record paste by SD'!A427</f>
        <v>0</v>
      </c>
      <c r="AJ429" s="9" t="b">
        <f t="shared" si="27"/>
        <v>0</v>
      </c>
      <c r="AK429" s="9">
        <f>'Student Record paste by SD'!I427</f>
        <v>0</v>
      </c>
      <c r="AL429" s="9">
        <f>'Student Record paste by SD'!O427</f>
        <v>0</v>
      </c>
    </row>
    <row r="430" spans="35:38">
      <c r="AI430" s="9">
        <f>'Student Record paste by SD'!A428</f>
        <v>0</v>
      </c>
      <c r="AJ430" s="9" t="b">
        <f t="shared" si="27"/>
        <v>0</v>
      </c>
      <c r="AK430" s="9">
        <f>'Student Record paste by SD'!I428</f>
        <v>0</v>
      </c>
      <c r="AL430" s="9">
        <f>'Student Record paste by SD'!O428</f>
        <v>0</v>
      </c>
    </row>
    <row r="431" spans="35:38">
      <c r="AI431" s="9">
        <f>'Student Record paste by SD'!A429</f>
        <v>0</v>
      </c>
      <c r="AJ431" s="9" t="b">
        <f t="shared" si="27"/>
        <v>0</v>
      </c>
      <c r="AK431" s="9">
        <f>'Student Record paste by SD'!I429</f>
        <v>0</v>
      </c>
      <c r="AL431" s="9">
        <f>'Student Record paste by SD'!O429</f>
        <v>0</v>
      </c>
    </row>
    <row r="432" spans="35:38">
      <c r="AI432" s="9">
        <f>'Student Record paste by SD'!A430</f>
        <v>0</v>
      </c>
      <c r="AJ432" s="9" t="b">
        <f t="shared" si="27"/>
        <v>0</v>
      </c>
      <c r="AK432" s="9">
        <f>'Student Record paste by SD'!I430</f>
        <v>0</v>
      </c>
      <c r="AL432" s="9">
        <f>'Student Record paste by SD'!O430</f>
        <v>0</v>
      </c>
    </row>
    <row r="433" spans="35:38">
      <c r="AI433" s="9">
        <f>'Student Record paste by SD'!A431</f>
        <v>0</v>
      </c>
      <c r="AJ433" s="9" t="b">
        <f t="shared" si="27"/>
        <v>0</v>
      </c>
      <c r="AK433" s="9">
        <f>'Student Record paste by SD'!I431</f>
        <v>0</v>
      </c>
      <c r="AL433" s="9">
        <f>'Student Record paste by SD'!O431</f>
        <v>0</v>
      </c>
    </row>
    <row r="434" spans="35:38">
      <c r="AI434" s="9">
        <f>'Student Record paste by SD'!A432</f>
        <v>0</v>
      </c>
      <c r="AJ434" s="9" t="b">
        <f t="shared" si="27"/>
        <v>0</v>
      </c>
      <c r="AK434" s="9">
        <f>'Student Record paste by SD'!I432</f>
        <v>0</v>
      </c>
      <c r="AL434" s="9">
        <f>'Student Record paste by SD'!O432</f>
        <v>0</v>
      </c>
    </row>
    <row r="435" spans="35:38">
      <c r="AI435" s="9">
        <f>'Student Record paste by SD'!A433</f>
        <v>0</v>
      </c>
      <c r="AJ435" s="9" t="b">
        <f t="shared" si="27"/>
        <v>0</v>
      </c>
      <c r="AK435" s="9">
        <f>'Student Record paste by SD'!I433</f>
        <v>0</v>
      </c>
      <c r="AL435" s="9">
        <f>'Student Record paste by SD'!O433</f>
        <v>0</v>
      </c>
    </row>
    <row r="436" spans="35:38">
      <c r="AI436" s="9">
        <f>'Student Record paste by SD'!A434</f>
        <v>0</v>
      </c>
      <c r="AJ436" s="9" t="b">
        <f t="shared" si="27"/>
        <v>0</v>
      </c>
      <c r="AK436" s="9">
        <f>'Student Record paste by SD'!I434</f>
        <v>0</v>
      </c>
      <c r="AL436" s="9">
        <f>'Student Record paste by SD'!O434</f>
        <v>0</v>
      </c>
    </row>
    <row r="437" spans="35:38">
      <c r="AI437" s="9">
        <f>'Student Record paste by SD'!A435</f>
        <v>0</v>
      </c>
      <c r="AJ437" s="9" t="b">
        <f t="shared" si="27"/>
        <v>0</v>
      </c>
      <c r="AK437" s="9">
        <f>'Student Record paste by SD'!I435</f>
        <v>0</v>
      </c>
      <c r="AL437" s="9">
        <f>'Student Record paste by SD'!O435</f>
        <v>0</v>
      </c>
    </row>
    <row r="438" spans="35:38">
      <c r="AI438" s="9">
        <f>'Student Record paste by SD'!A436</f>
        <v>0</v>
      </c>
      <c r="AJ438" s="9" t="b">
        <f t="shared" si="27"/>
        <v>0</v>
      </c>
      <c r="AK438" s="9">
        <f>'Student Record paste by SD'!I436</f>
        <v>0</v>
      </c>
      <c r="AL438" s="9">
        <f>'Student Record paste by SD'!O436</f>
        <v>0</v>
      </c>
    </row>
    <row r="439" spans="35:38">
      <c r="AI439" s="9">
        <f>'Student Record paste by SD'!A437</f>
        <v>0</v>
      </c>
      <c r="AJ439" s="9" t="b">
        <f t="shared" si="27"/>
        <v>0</v>
      </c>
      <c r="AK439" s="9">
        <f>'Student Record paste by SD'!I437</f>
        <v>0</v>
      </c>
      <c r="AL439" s="9">
        <f>'Student Record paste by SD'!O437</f>
        <v>0</v>
      </c>
    </row>
    <row r="440" spans="35:38">
      <c r="AI440" s="9">
        <f>'Student Record paste by SD'!A438</f>
        <v>0</v>
      </c>
      <c r="AJ440" s="9" t="b">
        <f t="shared" si="27"/>
        <v>0</v>
      </c>
      <c r="AK440" s="9">
        <f>'Student Record paste by SD'!I438</f>
        <v>0</v>
      </c>
      <c r="AL440" s="9">
        <f>'Student Record paste by SD'!O438</f>
        <v>0</v>
      </c>
    </row>
    <row r="441" spans="35:38">
      <c r="AI441" s="9">
        <f>'Student Record paste by SD'!A439</f>
        <v>0</v>
      </c>
      <c r="AJ441" s="9" t="b">
        <f t="shared" si="27"/>
        <v>0</v>
      </c>
      <c r="AK441" s="9">
        <f>'Student Record paste by SD'!I439</f>
        <v>0</v>
      </c>
      <c r="AL441" s="9">
        <f>'Student Record paste by SD'!O439</f>
        <v>0</v>
      </c>
    </row>
    <row r="442" spans="35:38">
      <c r="AI442" s="9">
        <f>'Student Record paste by SD'!A440</f>
        <v>0</v>
      </c>
      <c r="AJ442" s="9" t="b">
        <f t="shared" si="27"/>
        <v>0</v>
      </c>
      <c r="AK442" s="9">
        <f>'Student Record paste by SD'!I440</f>
        <v>0</v>
      </c>
      <c r="AL442" s="9">
        <f>'Student Record paste by SD'!O440</f>
        <v>0</v>
      </c>
    </row>
    <row r="443" spans="35:38">
      <c r="AI443" s="9">
        <f>'Student Record paste by SD'!A441</f>
        <v>0</v>
      </c>
      <c r="AJ443" s="9" t="b">
        <f t="shared" si="27"/>
        <v>0</v>
      </c>
      <c r="AK443" s="9">
        <f>'Student Record paste by SD'!I441</f>
        <v>0</v>
      </c>
      <c r="AL443" s="9">
        <f>'Student Record paste by SD'!O441</f>
        <v>0</v>
      </c>
    </row>
    <row r="444" spans="35:38">
      <c r="AI444" s="9">
        <f>'Student Record paste by SD'!A442</f>
        <v>0</v>
      </c>
      <c r="AJ444" s="9" t="b">
        <f t="shared" si="27"/>
        <v>0</v>
      </c>
      <c r="AK444" s="9">
        <f>'Student Record paste by SD'!I442</f>
        <v>0</v>
      </c>
      <c r="AL444" s="9">
        <f>'Student Record paste by SD'!O442</f>
        <v>0</v>
      </c>
    </row>
    <row r="445" spans="35:38">
      <c r="AI445" s="9">
        <f>'Student Record paste by SD'!A443</f>
        <v>0</v>
      </c>
      <c r="AJ445" s="9" t="b">
        <f t="shared" si="27"/>
        <v>0</v>
      </c>
      <c r="AK445" s="9">
        <f>'Student Record paste by SD'!I443</f>
        <v>0</v>
      </c>
      <c r="AL445" s="9">
        <f>'Student Record paste by SD'!O443</f>
        <v>0</v>
      </c>
    </row>
    <row r="446" spans="35:38">
      <c r="AI446" s="9">
        <f>'Student Record paste by SD'!A444</f>
        <v>0</v>
      </c>
      <c r="AJ446" s="9" t="b">
        <f t="shared" si="27"/>
        <v>0</v>
      </c>
      <c r="AK446" s="9">
        <f>'Student Record paste by SD'!I444</f>
        <v>0</v>
      </c>
      <c r="AL446" s="9">
        <f>'Student Record paste by SD'!O444</f>
        <v>0</v>
      </c>
    </row>
    <row r="447" spans="35:38">
      <c r="AI447" s="9">
        <f>'Student Record paste by SD'!A445</f>
        <v>0</v>
      </c>
      <c r="AJ447" s="9" t="b">
        <f t="shared" si="27"/>
        <v>0</v>
      </c>
      <c r="AK447" s="9">
        <f>'Student Record paste by SD'!I445</f>
        <v>0</v>
      </c>
      <c r="AL447" s="9">
        <f>'Student Record paste by SD'!O445</f>
        <v>0</v>
      </c>
    </row>
    <row r="448" spans="35:38">
      <c r="AI448" s="9">
        <f>'Student Record paste by SD'!A446</f>
        <v>0</v>
      </c>
      <c r="AJ448" s="9" t="b">
        <f t="shared" si="27"/>
        <v>0</v>
      </c>
      <c r="AK448" s="9">
        <f>'Student Record paste by SD'!I446</f>
        <v>0</v>
      </c>
      <c r="AL448" s="9">
        <f>'Student Record paste by SD'!O446</f>
        <v>0</v>
      </c>
    </row>
    <row r="449" spans="35:38">
      <c r="AI449" s="9">
        <f>'Student Record paste by SD'!A447</f>
        <v>0</v>
      </c>
      <c r="AJ449" s="9" t="b">
        <f t="shared" si="27"/>
        <v>0</v>
      </c>
      <c r="AK449" s="9">
        <f>'Student Record paste by SD'!I447</f>
        <v>0</v>
      </c>
      <c r="AL449" s="9">
        <f>'Student Record paste by SD'!O447</f>
        <v>0</v>
      </c>
    </row>
    <row r="450" spans="35:38">
      <c r="AI450" s="9">
        <f>'Student Record paste by SD'!A448</f>
        <v>0</v>
      </c>
      <c r="AJ450" s="9" t="b">
        <f t="shared" si="27"/>
        <v>0</v>
      </c>
      <c r="AK450" s="9">
        <f>'Student Record paste by SD'!I448</f>
        <v>0</v>
      </c>
      <c r="AL450" s="9">
        <f>'Student Record paste by SD'!O448</f>
        <v>0</v>
      </c>
    </row>
    <row r="451" spans="35:38">
      <c r="AI451" s="9">
        <f>'Student Record paste by SD'!A449</f>
        <v>0</v>
      </c>
      <c r="AJ451" s="9" t="b">
        <f t="shared" si="27"/>
        <v>0</v>
      </c>
      <c r="AK451" s="9">
        <f>'Student Record paste by SD'!I449</f>
        <v>0</v>
      </c>
      <c r="AL451" s="9">
        <f>'Student Record paste by SD'!O449</f>
        <v>0</v>
      </c>
    </row>
    <row r="452" spans="35:38">
      <c r="AI452" s="9">
        <f>'Student Record paste by SD'!A450</f>
        <v>0</v>
      </c>
      <c r="AJ452" s="9" t="b">
        <f t="shared" si="27"/>
        <v>0</v>
      </c>
      <c r="AK452" s="9">
        <f>'Student Record paste by SD'!I450</f>
        <v>0</v>
      </c>
      <c r="AL452" s="9">
        <f>'Student Record paste by SD'!O450</f>
        <v>0</v>
      </c>
    </row>
    <row r="453" spans="35:38">
      <c r="AI453" s="9">
        <f>'Student Record paste by SD'!A451</f>
        <v>0</v>
      </c>
      <c r="AJ453" s="9" t="b">
        <f t="shared" ref="AJ453:AJ516" si="28">IF(AI453="","",IF(AI453=1,"A",IF(AI453=2,"B",IF(AI453=3,"C",IF(AI453=4,"D",IF(AI453=5,"E",IF(AI453=6,"F",IF(AI453=7,"G",IF(AI453=8,"H",IF(AI453=9,"I",IF(AI453=10,"J",IF(AI453=11,"K",IF(AI453=12,"L")))))))))))))</f>
        <v>0</v>
      </c>
      <c r="AK453" s="9">
        <f>'Student Record paste by SD'!I451</f>
        <v>0</v>
      </c>
      <c r="AL453" s="9">
        <f>'Student Record paste by SD'!O451</f>
        <v>0</v>
      </c>
    </row>
    <row r="454" spans="35:38">
      <c r="AI454" s="9">
        <f>'Student Record paste by SD'!A452</f>
        <v>0</v>
      </c>
      <c r="AJ454" s="9" t="b">
        <f t="shared" si="28"/>
        <v>0</v>
      </c>
      <c r="AK454" s="9">
        <f>'Student Record paste by SD'!I452</f>
        <v>0</v>
      </c>
      <c r="AL454" s="9">
        <f>'Student Record paste by SD'!O452</f>
        <v>0</v>
      </c>
    </row>
    <row r="455" spans="35:38">
      <c r="AI455" s="9">
        <f>'Student Record paste by SD'!A453</f>
        <v>0</v>
      </c>
      <c r="AJ455" s="9" t="b">
        <f t="shared" si="28"/>
        <v>0</v>
      </c>
      <c r="AK455" s="9">
        <f>'Student Record paste by SD'!I453</f>
        <v>0</v>
      </c>
      <c r="AL455" s="9">
        <f>'Student Record paste by SD'!O453</f>
        <v>0</v>
      </c>
    </row>
    <row r="456" spans="35:38">
      <c r="AI456" s="9">
        <f>'Student Record paste by SD'!A454</f>
        <v>0</v>
      </c>
      <c r="AJ456" s="9" t="b">
        <f t="shared" si="28"/>
        <v>0</v>
      </c>
      <c r="AK456" s="9">
        <f>'Student Record paste by SD'!I454</f>
        <v>0</v>
      </c>
      <c r="AL456" s="9">
        <f>'Student Record paste by SD'!O454</f>
        <v>0</v>
      </c>
    </row>
    <row r="457" spans="35:38">
      <c r="AI457" s="9">
        <f>'Student Record paste by SD'!A455</f>
        <v>0</v>
      </c>
      <c r="AJ457" s="9" t="b">
        <f t="shared" si="28"/>
        <v>0</v>
      </c>
      <c r="AK457" s="9">
        <f>'Student Record paste by SD'!I455</f>
        <v>0</v>
      </c>
      <c r="AL457" s="9">
        <f>'Student Record paste by SD'!O455</f>
        <v>0</v>
      </c>
    </row>
    <row r="458" spans="35:38">
      <c r="AI458" s="9">
        <f>'Student Record paste by SD'!A456</f>
        <v>0</v>
      </c>
      <c r="AJ458" s="9" t="b">
        <f t="shared" si="28"/>
        <v>0</v>
      </c>
      <c r="AK458" s="9">
        <f>'Student Record paste by SD'!I456</f>
        <v>0</v>
      </c>
      <c r="AL458" s="9">
        <f>'Student Record paste by SD'!O456</f>
        <v>0</v>
      </c>
    </row>
    <row r="459" spans="35:38">
      <c r="AI459" s="9">
        <f>'Student Record paste by SD'!A457</f>
        <v>0</v>
      </c>
      <c r="AJ459" s="9" t="b">
        <f t="shared" si="28"/>
        <v>0</v>
      </c>
      <c r="AK459" s="9">
        <f>'Student Record paste by SD'!I457</f>
        <v>0</v>
      </c>
      <c r="AL459" s="9">
        <f>'Student Record paste by SD'!O457</f>
        <v>0</v>
      </c>
    </row>
    <row r="460" spans="35:38">
      <c r="AI460" s="9">
        <f>'Student Record paste by SD'!A458</f>
        <v>0</v>
      </c>
      <c r="AJ460" s="9" t="b">
        <f t="shared" si="28"/>
        <v>0</v>
      </c>
      <c r="AK460" s="9">
        <f>'Student Record paste by SD'!I458</f>
        <v>0</v>
      </c>
      <c r="AL460" s="9">
        <f>'Student Record paste by SD'!O458</f>
        <v>0</v>
      </c>
    </row>
    <row r="461" spans="35:38">
      <c r="AI461" s="9">
        <f>'Student Record paste by SD'!A459</f>
        <v>0</v>
      </c>
      <c r="AJ461" s="9" t="b">
        <f t="shared" si="28"/>
        <v>0</v>
      </c>
      <c r="AK461" s="9">
        <f>'Student Record paste by SD'!I459</f>
        <v>0</v>
      </c>
      <c r="AL461" s="9">
        <f>'Student Record paste by SD'!O459</f>
        <v>0</v>
      </c>
    </row>
    <row r="462" spans="35:38">
      <c r="AI462" s="9">
        <f>'Student Record paste by SD'!A460</f>
        <v>0</v>
      </c>
      <c r="AJ462" s="9" t="b">
        <f t="shared" si="28"/>
        <v>0</v>
      </c>
      <c r="AK462" s="9">
        <f>'Student Record paste by SD'!I460</f>
        <v>0</v>
      </c>
      <c r="AL462" s="9">
        <f>'Student Record paste by SD'!O460</f>
        <v>0</v>
      </c>
    </row>
    <row r="463" spans="35:38">
      <c r="AI463" s="9">
        <f>'Student Record paste by SD'!A461</f>
        <v>0</v>
      </c>
      <c r="AJ463" s="9" t="b">
        <f t="shared" si="28"/>
        <v>0</v>
      </c>
      <c r="AK463" s="9">
        <f>'Student Record paste by SD'!I461</f>
        <v>0</v>
      </c>
      <c r="AL463" s="9">
        <f>'Student Record paste by SD'!O461</f>
        <v>0</v>
      </c>
    </row>
    <row r="464" spans="35:38">
      <c r="AI464" s="9">
        <f>'Student Record paste by SD'!A462</f>
        <v>0</v>
      </c>
      <c r="AJ464" s="9" t="b">
        <f t="shared" si="28"/>
        <v>0</v>
      </c>
      <c r="AK464" s="9">
        <f>'Student Record paste by SD'!I462</f>
        <v>0</v>
      </c>
      <c r="AL464" s="9">
        <f>'Student Record paste by SD'!O462</f>
        <v>0</v>
      </c>
    </row>
    <row r="465" spans="35:38">
      <c r="AI465" s="9">
        <f>'Student Record paste by SD'!A463</f>
        <v>0</v>
      </c>
      <c r="AJ465" s="9" t="b">
        <f t="shared" si="28"/>
        <v>0</v>
      </c>
      <c r="AK465" s="9">
        <f>'Student Record paste by SD'!I463</f>
        <v>0</v>
      </c>
      <c r="AL465" s="9">
        <f>'Student Record paste by SD'!O463</f>
        <v>0</v>
      </c>
    </row>
    <row r="466" spans="35:38">
      <c r="AI466" s="9">
        <f>'Student Record paste by SD'!A464</f>
        <v>0</v>
      </c>
      <c r="AJ466" s="9" t="b">
        <f t="shared" si="28"/>
        <v>0</v>
      </c>
      <c r="AK466" s="9">
        <f>'Student Record paste by SD'!I464</f>
        <v>0</v>
      </c>
      <c r="AL466" s="9">
        <f>'Student Record paste by SD'!O464</f>
        <v>0</v>
      </c>
    </row>
    <row r="467" spans="35:38">
      <c r="AI467" s="9">
        <f>'Student Record paste by SD'!A465</f>
        <v>0</v>
      </c>
      <c r="AJ467" s="9" t="b">
        <f t="shared" si="28"/>
        <v>0</v>
      </c>
      <c r="AK467" s="9">
        <f>'Student Record paste by SD'!I465</f>
        <v>0</v>
      </c>
      <c r="AL467" s="9">
        <f>'Student Record paste by SD'!O465</f>
        <v>0</v>
      </c>
    </row>
    <row r="468" spans="35:38">
      <c r="AI468" s="9">
        <f>'Student Record paste by SD'!A466</f>
        <v>0</v>
      </c>
      <c r="AJ468" s="9" t="b">
        <f t="shared" si="28"/>
        <v>0</v>
      </c>
      <c r="AK468" s="9">
        <f>'Student Record paste by SD'!I466</f>
        <v>0</v>
      </c>
      <c r="AL468" s="9">
        <f>'Student Record paste by SD'!O466</f>
        <v>0</v>
      </c>
    </row>
    <row r="469" spans="35:38">
      <c r="AI469" s="9">
        <f>'Student Record paste by SD'!A467</f>
        <v>0</v>
      </c>
      <c r="AJ469" s="9" t="b">
        <f t="shared" si="28"/>
        <v>0</v>
      </c>
      <c r="AK469" s="9">
        <f>'Student Record paste by SD'!I467</f>
        <v>0</v>
      </c>
      <c r="AL469" s="9">
        <f>'Student Record paste by SD'!O467</f>
        <v>0</v>
      </c>
    </row>
    <row r="470" spans="35:38">
      <c r="AI470" s="9">
        <f>'Student Record paste by SD'!A468</f>
        <v>0</v>
      </c>
      <c r="AJ470" s="9" t="b">
        <f t="shared" si="28"/>
        <v>0</v>
      </c>
      <c r="AK470" s="9">
        <f>'Student Record paste by SD'!I468</f>
        <v>0</v>
      </c>
      <c r="AL470" s="9">
        <f>'Student Record paste by SD'!O468</f>
        <v>0</v>
      </c>
    </row>
    <row r="471" spans="35:38">
      <c r="AI471" s="9">
        <f>'Student Record paste by SD'!A469</f>
        <v>0</v>
      </c>
      <c r="AJ471" s="9" t="b">
        <f t="shared" si="28"/>
        <v>0</v>
      </c>
      <c r="AK471" s="9">
        <f>'Student Record paste by SD'!I469</f>
        <v>0</v>
      </c>
      <c r="AL471" s="9">
        <f>'Student Record paste by SD'!O469</f>
        <v>0</v>
      </c>
    </row>
    <row r="472" spans="35:38">
      <c r="AI472" s="9">
        <f>'Student Record paste by SD'!A470</f>
        <v>0</v>
      </c>
      <c r="AJ472" s="9" t="b">
        <f t="shared" si="28"/>
        <v>0</v>
      </c>
      <c r="AK472" s="9">
        <f>'Student Record paste by SD'!I470</f>
        <v>0</v>
      </c>
      <c r="AL472" s="9">
        <f>'Student Record paste by SD'!O470</f>
        <v>0</v>
      </c>
    </row>
    <row r="473" spans="35:38">
      <c r="AI473" s="9">
        <f>'Student Record paste by SD'!A471</f>
        <v>0</v>
      </c>
      <c r="AJ473" s="9" t="b">
        <f t="shared" si="28"/>
        <v>0</v>
      </c>
      <c r="AK473" s="9">
        <f>'Student Record paste by SD'!I471</f>
        <v>0</v>
      </c>
      <c r="AL473" s="9">
        <f>'Student Record paste by SD'!O471</f>
        <v>0</v>
      </c>
    </row>
    <row r="474" spans="35:38">
      <c r="AI474" s="9">
        <f>'Student Record paste by SD'!A472</f>
        <v>0</v>
      </c>
      <c r="AJ474" s="9" t="b">
        <f t="shared" si="28"/>
        <v>0</v>
      </c>
      <c r="AK474" s="9">
        <f>'Student Record paste by SD'!I472</f>
        <v>0</v>
      </c>
      <c r="AL474" s="9">
        <f>'Student Record paste by SD'!O472</f>
        <v>0</v>
      </c>
    </row>
    <row r="475" spans="35:38">
      <c r="AI475" s="9">
        <f>'Student Record paste by SD'!A473</f>
        <v>0</v>
      </c>
      <c r="AJ475" s="9" t="b">
        <f t="shared" si="28"/>
        <v>0</v>
      </c>
      <c r="AK475" s="9">
        <f>'Student Record paste by SD'!I473</f>
        <v>0</v>
      </c>
      <c r="AL475" s="9">
        <f>'Student Record paste by SD'!O473</f>
        <v>0</v>
      </c>
    </row>
    <row r="476" spans="35:38">
      <c r="AI476" s="9">
        <f>'Student Record paste by SD'!A474</f>
        <v>0</v>
      </c>
      <c r="AJ476" s="9" t="b">
        <f t="shared" si="28"/>
        <v>0</v>
      </c>
      <c r="AK476" s="9">
        <f>'Student Record paste by SD'!I474</f>
        <v>0</v>
      </c>
      <c r="AL476" s="9">
        <f>'Student Record paste by SD'!O474</f>
        <v>0</v>
      </c>
    </row>
    <row r="477" spans="35:38">
      <c r="AI477" s="9">
        <f>'Student Record paste by SD'!A475</f>
        <v>0</v>
      </c>
      <c r="AJ477" s="9" t="b">
        <f t="shared" si="28"/>
        <v>0</v>
      </c>
      <c r="AK477" s="9">
        <f>'Student Record paste by SD'!I475</f>
        <v>0</v>
      </c>
      <c r="AL477" s="9">
        <f>'Student Record paste by SD'!O475</f>
        <v>0</v>
      </c>
    </row>
    <row r="478" spans="35:38">
      <c r="AI478" s="9">
        <f>'Student Record paste by SD'!A476</f>
        <v>0</v>
      </c>
      <c r="AJ478" s="9" t="b">
        <f t="shared" si="28"/>
        <v>0</v>
      </c>
      <c r="AK478" s="9">
        <f>'Student Record paste by SD'!I476</f>
        <v>0</v>
      </c>
      <c r="AL478" s="9">
        <f>'Student Record paste by SD'!O476</f>
        <v>0</v>
      </c>
    </row>
    <row r="479" spans="35:38">
      <c r="AI479" s="9">
        <f>'Student Record paste by SD'!A477</f>
        <v>0</v>
      </c>
      <c r="AJ479" s="9" t="b">
        <f t="shared" si="28"/>
        <v>0</v>
      </c>
      <c r="AK479" s="9">
        <f>'Student Record paste by SD'!I477</f>
        <v>0</v>
      </c>
      <c r="AL479" s="9">
        <f>'Student Record paste by SD'!O477</f>
        <v>0</v>
      </c>
    </row>
    <row r="480" spans="35:38">
      <c r="AI480" s="9">
        <f>'Student Record paste by SD'!A478</f>
        <v>0</v>
      </c>
      <c r="AJ480" s="9" t="b">
        <f t="shared" si="28"/>
        <v>0</v>
      </c>
      <c r="AK480" s="9">
        <f>'Student Record paste by SD'!I478</f>
        <v>0</v>
      </c>
      <c r="AL480" s="9">
        <f>'Student Record paste by SD'!O478</f>
        <v>0</v>
      </c>
    </row>
    <row r="481" spans="35:38">
      <c r="AI481" s="9">
        <f>'Student Record paste by SD'!A479</f>
        <v>0</v>
      </c>
      <c r="AJ481" s="9" t="b">
        <f t="shared" si="28"/>
        <v>0</v>
      </c>
      <c r="AK481" s="9">
        <f>'Student Record paste by SD'!I479</f>
        <v>0</v>
      </c>
      <c r="AL481" s="9">
        <f>'Student Record paste by SD'!O479</f>
        <v>0</v>
      </c>
    </row>
    <row r="482" spans="35:38">
      <c r="AI482" s="9">
        <f>'Student Record paste by SD'!A480</f>
        <v>0</v>
      </c>
      <c r="AJ482" s="9" t="b">
        <f t="shared" si="28"/>
        <v>0</v>
      </c>
      <c r="AK482" s="9">
        <f>'Student Record paste by SD'!I480</f>
        <v>0</v>
      </c>
      <c r="AL482" s="9">
        <f>'Student Record paste by SD'!O480</f>
        <v>0</v>
      </c>
    </row>
    <row r="483" spans="35:38">
      <c r="AI483" s="9">
        <f>'Student Record paste by SD'!A481</f>
        <v>0</v>
      </c>
      <c r="AJ483" s="9" t="b">
        <f t="shared" si="28"/>
        <v>0</v>
      </c>
      <c r="AK483" s="9">
        <f>'Student Record paste by SD'!I481</f>
        <v>0</v>
      </c>
      <c r="AL483" s="9">
        <f>'Student Record paste by SD'!O481</f>
        <v>0</v>
      </c>
    </row>
    <row r="484" spans="35:38">
      <c r="AI484" s="9">
        <f>'Student Record paste by SD'!A482</f>
        <v>0</v>
      </c>
      <c r="AJ484" s="9" t="b">
        <f t="shared" si="28"/>
        <v>0</v>
      </c>
      <c r="AK484" s="9">
        <f>'Student Record paste by SD'!I482</f>
        <v>0</v>
      </c>
      <c r="AL484" s="9">
        <f>'Student Record paste by SD'!O482</f>
        <v>0</v>
      </c>
    </row>
    <row r="485" spans="35:38">
      <c r="AI485" s="9">
        <f>'Student Record paste by SD'!A483</f>
        <v>0</v>
      </c>
      <c r="AJ485" s="9" t="b">
        <f t="shared" si="28"/>
        <v>0</v>
      </c>
      <c r="AK485" s="9">
        <f>'Student Record paste by SD'!I483</f>
        <v>0</v>
      </c>
      <c r="AL485" s="9">
        <f>'Student Record paste by SD'!O483</f>
        <v>0</v>
      </c>
    </row>
    <row r="486" spans="35:38">
      <c r="AI486" s="9">
        <f>'Student Record paste by SD'!A484</f>
        <v>0</v>
      </c>
      <c r="AJ486" s="9" t="b">
        <f t="shared" si="28"/>
        <v>0</v>
      </c>
      <c r="AK486" s="9">
        <f>'Student Record paste by SD'!I484</f>
        <v>0</v>
      </c>
      <c r="AL486" s="9">
        <f>'Student Record paste by SD'!O484</f>
        <v>0</v>
      </c>
    </row>
    <row r="487" spans="35:38">
      <c r="AI487" s="9">
        <f>'Student Record paste by SD'!A485</f>
        <v>0</v>
      </c>
      <c r="AJ487" s="9" t="b">
        <f t="shared" si="28"/>
        <v>0</v>
      </c>
      <c r="AK487" s="9">
        <f>'Student Record paste by SD'!I485</f>
        <v>0</v>
      </c>
      <c r="AL487" s="9">
        <f>'Student Record paste by SD'!O485</f>
        <v>0</v>
      </c>
    </row>
    <row r="488" spans="35:38">
      <c r="AI488" s="9">
        <f>'Student Record paste by SD'!A486</f>
        <v>0</v>
      </c>
      <c r="AJ488" s="9" t="b">
        <f t="shared" si="28"/>
        <v>0</v>
      </c>
      <c r="AK488" s="9">
        <f>'Student Record paste by SD'!I486</f>
        <v>0</v>
      </c>
      <c r="AL488" s="9">
        <f>'Student Record paste by SD'!O486</f>
        <v>0</v>
      </c>
    </row>
    <row r="489" spans="35:38">
      <c r="AI489" s="9">
        <f>'Student Record paste by SD'!A487</f>
        <v>0</v>
      </c>
      <c r="AJ489" s="9" t="b">
        <f t="shared" si="28"/>
        <v>0</v>
      </c>
      <c r="AK489" s="9">
        <f>'Student Record paste by SD'!I487</f>
        <v>0</v>
      </c>
      <c r="AL489" s="9">
        <f>'Student Record paste by SD'!O487</f>
        <v>0</v>
      </c>
    </row>
    <row r="490" spans="35:38">
      <c r="AI490" s="9">
        <f>'Student Record paste by SD'!A488</f>
        <v>0</v>
      </c>
      <c r="AJ490" s="9" t="b">
        <f t="shared" si="28"/>
        <v>0</v>
      </c>
      <c r="AK490" s="9">
        <f>'Student Record paste by SD'!I488</f>
        <v>0</v>
      </c>
      <c r="AL490" s="9">
        <f>'Student Record paste by SD'!O488</f>
        <v>0</v>
      </c>
    </row>
    <row r="491" spans="35:38">
      <c r="AI491" s="9">
        <f>'Student Record paste by SD'!A489</f>
        <v>0</v>
      </c>
      <c r="AJ491" s="9" t="b">
        <f t="shared" si="28"/>
        <v>0</v>
      </c>
      <c r="AK491" s="9">
        <f>'Student Record paste by SD'!I489</f>
        <v>0</v>
      </c>
      <c r="AL491" s="9">
        <f>'Student Record paste by SD'!O489</f>
        <v>0</v>
      </c>
    </row>
    <row r="492" spans="35:38">
      <c r="AI492" s="9">
        <f>'Student Record paste by SD'!A490</f>
        <v>0</v>
      </c>
      <c r="AJ492" s="9" t="b">
        <f t="shared" si="28"/>
        <v>0</v>
      </c>
      <c r="AK492" s="9">
        <f>'Student Record paste by SD'!I490</f>
        <v>0</v>
      </c>
      <c r="AL492" s="9">
        <f>'Student Record paste by SD'!O490</f>
        <v>0</v>
      </c>
    </row>
    <row r="493" spans="35:38">
      <c r="AI493" s="9">
        <f>'Student Record paste by SD'!A491</f>
        <v>0</v>
      </c>
      <c r="AJ493" s="9" t="b">
        <f t="shared" si="28"/>
        <v>0</v>
      </c>
      <c r="AK493" s="9">
        <f>'Student Record paste by SD'!I491</f>
        <v>0</v>
      </c>
      <c r="AL493" s="9">
        <f>'Student Record paste by SD'!O491</f>
        <v>0</v>
      </c>
    </row>
    <row r="494" spans="35:38">
      <c r="AI494" s="9">
        <f>'Student Record paste by SD'!A492</f>
        <v>0</v>
      </c>
      <c r="AJ494" s="9" t="b">
        <f t="shared" si="28"/>
        <v>0</v>
      </c>
      <c r="AK494" s="9">
        <f>'Student Record paste by SD'!I492</f>
        <v>0</v>
      </c>
      <c r="AL494" s="9">
        <f>'Student Record paste by SD'!O492</f>
        <v>0</v>
      </c>
    </row>
    <row r="495" spans="35:38">
      <c r="AI495" s="9">
        <f>'Student Record paste by SD'!A493</f>
        <v>0</v>
      </c>
      <c r="AJ495" s="9" t="b">
        <f t="shared" si="28"/>
        <v>0</v>
      </c>
      <c r="AK495" s="9">
        <f>'Student Record paste by SD'!I493</f>
        <v>0</v>
      </c>
      <c r="AL495" s="9">
        <f>'Student Record paste by SD'!O493</f>
        <v>0</v>
      </c>
    </row>
    <row r="496" spans="35:38">
      <c r="AI496" s="9">
        <f>'Student Record paste by SD'!A494</f>
        <v>0</v>
      </c>
      <c r="AJ496" s="9" t="b">
        <f t="shared" si="28"/>
        <v>0</v>
      </c>
      <c r="AK496" s="9">
        <f>'Student Record paste by SD'!I494</f>
        <v>0</v>
      </c>
      <c r="AL496" s="9">
        <f>'Student Record paste by SD'!O494</f>
        <v>0</v>
      </c>
    </row>
    <row r="497" spans="35:38">
      <c r="AI497" s="9">
        <f>'Student Record paste by SD'!A495</f>
        <v>0</v>
      </c>
      <c r="AJ497" s="9" t="b">
        <f t="shared" si="28"/>
        <v>0</v>
      </c>
      <c r="AK497" s="9">
        <f>'Student Record paste by SD'!I495</f>
        <v>0</v>
      </c>
      <c r="AL497" s="9">
        <f>'Student Record paste by SD'!O495</f>
        <v>0</v>
      </c>
    </row>
    <row r="498" spans="35:38">
      <c r="AI498" s="9">
        <f>'Student Record paste by SD'!A496</f>
        <v>0</v>
      </c>
      <c r="AJ498" s="9" t="b">
        <f t="shared" si="28"/>
        <v>0</v>
      </c>
      <c r="AK498" s="9">
        <f>'Student Record paste by SD'!I496</f>
        <v>0</v>
      </c>
      <c r="AL498" s="9">
        <f>'Student Record paste by SD'!O496</f>
        <v>0</v>
      </c>
    </row>
    <row r="499" spans="35:38">
      <c r="AI499" s="9">
        <f>'Student Record paste by SD'!A497</f>
        <v>0</v>
      </c>
      <c r="AJ499" s="9" t="b">
        <f t="shared" si="28"/>
        <v>0</v>
      </c>
      <c r="AK499" s="9">
        <f>'Student Record paste by SD'!I497</f>
        <v>0</v>
      </c>
      <c r="AL499" s="9">
        <f>'Student Record paste by SD'!O497</f>
        <v>0</v>
      </c>
    </row>
    <row r="500" spans="35:38">
      <c r="AI500" s="9">
        <f>'Student Record paste by SD'!A498</f>
        <v>0</v>
      </c>
      <c r="AJ500" s="9" t="b">
        <f t="shared" si="28"/>
        <v>0</v>
      </c>
      <c r="AK500" s="9">
        <f>'Student Record paste by SD'!I498</f>
        <v>0</v>
      </c>
      <c r="AL500" s="9">
        <f>'Student Record paste by SD'!O498</f>
        <v>0</v>
      </c>
    </row>
    <row r="501" spans="35:38">
      <c r="AI501" s="9">
        <f>'Student Record paste by SD'!A499</f>
        <v>0</v>
      </c>
      <c r="AJ501" s="9" t="b">
        <f t="shared" si="28"/>
        <v>0</v>
      </c>
      <c r="AK501" s="9">
        <f>'Student Record paste by SD'!I499</f>
        <v>0</v>
      </c>
      <c r="AL501" s="9">
        <f>'Student Record paste by SD'!O499</f>
        <v>0</v>
      </c>
    </row>
    <row r="502" spans="35:38">
      <c r="AI502" s="9">
        <f>'Student Record paste by SD'!A500</f>
        <v>0</v>
      </c>
      <c r="AJ502" s="9" t="b">
        <f t="shared" si="28"/>
        <v>0</v>
      </c>
      <c r="AK502" s="9">
        <f>'Student Record paste by SD'!I500</f>
        <v>0</v>
      </c>
      <c r="AL502" s="9">
        <f>'Student Record paste by SD'!O500</f>
        <v>0</v>
      </c>
    </row>
    <row r="503" spans="35:38">
      <c r="AI503" s="9">
        <f>'Student Record paste by SD'!A501</f>
        <v>0</v>
      </c>
      <c r="AJ503" s="9" t="b">
        <f t="shared" si="28"/>
        <v>0</v>
      </c>
      <c r="AK503" s="9">
        <f>'Student Record paste by SD'!I501</f>
        <v>0</v>
      </c>
      <c r="AL503" s="9">
        <f>'Student Record paste by SD'!O501</f>
        <v>0</v>
      </c>
    </row>
    <row r="504" spans="35:38">
      <c r="AI504" s="9">
        <f>'Student Record paste by SD'!A502</f>
        <v>0</v>
      </c>
      <c r="AJ504" s="9" t="b">
        <f t="shared" si="28"/>
        <v>0</v>
      </c>
      <c r="AK504" s="9">
        <f>'Student Record paste by SD'!I502</f>
        <v>0</v>
      </c>
      <c r="AL504" s="9">
        <f>'Student Record paste by SD'!O502</f>
        <v>0</v>
      </c>
    </row>
    <row r="505" spans="35:38">
      <c r="AI505" s="9">
        <f>'Student Record paste by SD'!A503</f>
        <v>0</v>
      </c>
      <c r="AJ505" s="9" t="b">
        <f t="shared" si="28"/>
        <v>0</v>
      </c>
      <c r="AK505" s="9">
        <f>'Student Record paste by SD'!I503</f>
        <v>0</v>
      </c>
      <c r="AL505" s="9">
        <f>'Student Record paste by SD'!O503</f>
        <v>0</v>
      </c>
    </row>
    <row r="506" spans="35:38">
      <c r="AI506" s="9">
        <f>'Student Record paste by SD'!A504</f>
        <v>0</v>
      </c>
      <c r="AJ506" s="9" t="b">
        <f t="shared" si="28"/>
        <v>0</v>
      </c>
      <c r="AK506" s="9">
        <f>'Student Record paste by SD'!I504</f>
        <v>0</v>
      </c>
      <c r="AL506" s="9">
        <f>'Student Record paste by SD'!O504</f>
        <v>0</v>
      </c>
    </row>
    <row r="507" spans="35:38">
      <c r="AI507" s="9">
        <f>'Student Record paste by SD'!A505</f>
        <v>0</v>
      </c>
      <c r="AJ507" s="9" t="b">
        <f t="shared" si="28"/>
        <v>0</v>
      </c>
      <c r="AK507" s="9">
        <f>'Student Record paste by SD'!I505</f>
        <v>0</v>
      </c>
      <c r="AL507" s="9">
        <f>'Student Record paste by SD'!O505</f>
        <v>0</v>
      </c>
    </row>
    <row r="508" spans="35:38">
      <c r="AI508" s="9">
        <f>'Student Record paste by SD'!A506</f>
        <v>0</v>
      </c>
      <c r="AJ508" s="9" t="b">
        <f t="shared" si="28"/>
        <v>0</v>
      </c>
      <c r="AK508" s="9">
        <f>'Student Record paste by SD'!I506</f>
        <v>0</v>
      </c>
      <c r="AL508" s="9">
        <f>'Student Record paste by SD'!O506</f>
        <v>0</v>
      </c>
    </row>
    <row r="509" spans="35:38">
      <c r="AI509" s="9">
        <f>'Student Record paste by SD'!A507</f>
        <v>0</v>
      </c>
      <c r="AJ509" s="9" t="b">
        <f t="shared" si="28"/>
        <v>0</v>
      </c>
      <c r="AK509" s="9">
        <f>'Student Record paste by SD'!I507</f>
        <v>0</v>
      </c>
      <c r="AL509" s="9">
        <f>'Student Record paste by SD'!O507</f>
        <v>0</v>
      </c>
    </row>
    <row r="510" spans="35:38">
      <c r="AI510" s="9">
        <f>'Student Record paste by SD'!A508</f>
        <v>0</v>
      </c>
      <c r="AJ510" s="9" t="b">
        <f t="shared" si="28"/>
        <v>0</v>
      </c>
      <c r="AK510" s="9">
        <f>'Student Record paste by SD'!I508</f>
        <v>0</v>
      </c>
      <c r="AL510" s="9">
        <f>'Student Record paste by SD'!O508</f>
        <v>0</v>
      </c>
    </row>
    <row r="511" spans="35:38">
      <c r="AI511" s="9">
        <f>'Student Record paste by SD'!A509</f>
        <v>0</v>
      </c>
      <c r="AJ511" s="9" t="b">
        <f t="shared" si="28"/>
        <v>0</v>
      </c>
      <c r="AK511" s="9">
        <f>'Student Record paste by SD'!I509</f>
        <v>0</v>
      </c>
      <c r="AL511" s="9">
        <f>'Student Record paste by SD'!O509</f>
        <v>0</v>
      </c>
    </row>
    <row r="512" spans="35:38">
      <c r="AI512" s="9">
        <f>'Student Record paste by SD'!A510</f>
        <v>0</v>
      </c>
      <c r="AJ512" s="9" t="b">
        <f t="shared" si="28"/>
        <v>0</v>
      </c>
      <c r="AK512" s="9">
        <f>'Student Record paste by SD'!I510</f>
        <v>0</v>
      </c>
      <c r="AL512" s="9">
        <f>'Student Record paste by SD'!O510</f>
        <v>0</v>
      </c>
    </row>
    <row r="513" spans="35:38">
      <c r="AI513" s="9">
        <f>'Student Record paste by SD'!A511</f>
        <v>0</v>
      </c>
      <c r="AJ513" s="9" t="b">
        <f t="shared" si="28"/>
        <v>0</v>
      </c>
      <c r="AK513" s="9">
        <f>'Student Record paste by SD'!I511</f>
        <v>0</v>
      </c>
      <c r="AL513" s="9">
        <f>'Student Record paste by SD'!O511</f>
        <v>0</v>
      </c>
    </row>
    <row r="514" spans="35:38">
      <c r="AI514" s="9">
        <f>'Student Record paste by SD'!A512</f>
        <v>0</v>
      </c>
      <c r="AJ514" s="9" t="b">
        <f t="shared" si="28"/>
        <v>0</v>
      </c>
      <c r="AK514" s="9">
        <f>'Student Record paste by SD'!I512</f>
        <v>0</v>
      </c>
      <c r="AL514" s="9">
        <f>'Student Record paste by SD'!O512</f>
        <v>0</v>
      </c>
    </row>
    <row r="515" spans="35:38">
      <c r="AI515" s="9">
        <f>'Student Record paste by SD'!A513</f>
        <v>0</v>
      </c>
      <c r="AJ515" s="9" t="b">
        <f t="shared" si="28"/>
        <v>0</v>
      </c>
      <c r="AK515" s="9">
        <f>'Student Record paste by SD'!I513</f>
        <v>0</v>
      </c>
      <c r="AL515" s="9">
        <f>'Student Record paste by SD'!O513</f>
        <v>0</v>
      </c>
    </row>
    <row r="516" spans="35:38">
      <c r="AI516" s="9">
        <f>'Student Record paste by SD'!A514</f>
        <v>0</v>
      </c>
      <c r="AJ516" s="9" t="b">
        <f t="shared" si="28"/>
        <v>0</v>
      </c>
      <c r="AK516" s="9">
        <f>'Student Record paste by SD'!I514</f>
        <v>0</v>
      </c>
      <c r="AL516" s="9">
        <f>'Student Record paste by SD'!O514</f>
        <v>0</v>
      </c>
    </row>
    <row r="517" spans="35:38">
      <c r="AI517" s="9">
        <f>'Student Record paste by SD'!A515</f>
        <v>0</v>
      </c>
      <c r="AJ517" s="9" t="b">
        <f t="shared" ref="AJ517:AJ580" si="29">IF(AI517="","",IF(AI517=1,"A",IF(AI517=2,"B",IF(AI517=3,"C",IF(AI517=4,"D",IF(AI517=5,"E",IF(AI517=6,"F",IF(AI517=7,"G",IF(AI517=8,"H",IF(AI517=9,"I",IF(AI517=10,"J",IF(AI517=11,"K",IF(AI517=12,"L")))))))))))))</f>
        <v>0</v>
      </c>
      <c r="AK517" s="9">
        <f>'Student Record paste by SD'!I515</f>
        <v>0</v>
      </c>
      <c r="AL517" s="9">
        <f>'Student Record paste by SD'!O515</f>
        <v>0</v>
      </c>
    </row>
    <row r="518" spans="35:38">
      <c r="AI518" s="9">
        <f>'Student Record paste by SD'!A516</f>
        <v>0</v>
      </c>
      <c r="AJ518" s="9" t="b">
        <f t="shared" si="29"/>
        <v>0</v>
      </c>
      <c r="AK518" s="9">
        <f>'Student Record paste by SD'!I516</f>
        <v>0</v>
      </c>
      <c r="AL518" s="9">
        <f>'Student Record paste by SD'!O516</f>
        <v>0</v>
      </c>
    </row>
    <row r="519" spans="35:38">
      <c r="AI519" s="9">
        <f>'Student Record paste by SD'!A517</f>
        <v>0</v>
      </c>
      <c r="AJ519" s="9" t="b">
        <f t="shared" si="29"/>
        <v>0</v>
      </c>
      <c r="AK519" s="9">
        <f>'Student Record paste by SD'!I517</f>
        <v>0</v>
      </c>
      <c r="AL519" s="9">
        <f>'Student Record paste by SD'!O517</f>
        <v>0</v>
      </c>
    </row>
    <row r="520" spans="35:38">
      <c r="AI520" s="9">
        <f>'Student Record paste by SD'!A518</f>
        <v>0</v>
      </c>
      <c r="AJ520" s="9" t="b">
        <f t="shared" si="29"/>
        <v>0</v>
      </c>
      <c r="AK520" s="9">
        <f>'Student Record paste by SD'!I518</f>
        <v>0</v>
      </c>
      <c r="AL520" s="9">
        <f>'Student Record paste by SD'!O518</f>
        <v>0</v>
      </c>
    </row>
    <row r="521" spans="35:38">
      <c r="AI521" s="9">
        <f>'Student Record paste by SD'!A519</f>
        <v>0</v>
      </c>
      <c r="AJ521" s="9" t="b">
        <f t="shared" si="29"/>
        <v>0</v>
      </c>
      <c r="AK521" s="9">
        <f>'Student Record paste by SD'!I519</f>
        <v>0</v>
      </c>
      <c r="AL521" s="9">
        <f>'Student Record paste by SD'!O519</f>
        <v>0</v>
      </c>
    </row>
    <row r="522" spans="35:38">
      <c r="AI522" s="9">
        <f>'Student Record paste by SD'!A520</f>
        <v>0</v>
      </c>
      <c r="AJ522" s="9" t="b">
        <f t="shared" si="29"/>
        <v>0</v>
      </c>
      <c r="AK522" s="9">
        <f>'Student Record paste by SD'!I520</f>
        <v>0</v>
      </c>
      <c r="AL522" s="9">
        <f>'Student Record paste by SD'!O520</f>
        <v>0</v>
      </c>
    </row>
    <row r="523" spans="35:38">
      <c r="AI523" s="9">
        <f>'Student Record paste by SD'!A521</f>
        <v>0</v>
      </c>
      <c r="AJ523" s="9" t="b">
        <f t="shared" si="29"/>
        <v>0</v>
      </c>
      <c r="AK523" s="9">
        <f>'Student Record paste by SD'!I521</f>
        <v>0</v>
      </c>
      <c r="AL523" s="9">
        <f>'Student Record paste by SD'!O521</f>
        <v>0</v>
      </c>
    </row>
    <row r="524" spans="35:38">
      <c r="AI524" s="9">
        <f>'Student Record paste by SD'!A522</f>
        <v>0</v>
      </c>
      <c r="AJ524" s="9" t="b">
        <f t="shared" si="29"/>
        <v>0</v>
      </c>
      <c r="AK524" s="9">
        <f>'Student Record paste by SD'!I522</f>
        <v>0</v>
      </c>
      <c r="AL524" s="9">
        <f>'Student Record paste by SD'!O522</f>
        <v>0</v>
      </c>
    </row>
    <row r="525" spans="35:38">
      <c r="AI525" s="9">
        <f>'Student Record paste by SD'!A523</f>
        <v>0</v>
      </c>
      <c r="AJ525" s="9" t="b">
        <f t="shared" si="29"/>
        <v>0</v>
      </c>
      <c r="AK525" s="9">
        <f>'Student Record paste by SD'!I523</f>
        <v>0</v>
      </c>
      <c r="AL525" s="9">
        <f>'Student Record paste by SD'!O523</f>
        <v>0</v>
      </c>
    </row>
    <row r="526" spans="35:38">
      <c r="AI526" s="9">
        <f>'Student Record paste by SD'!A524</f>
        <v>0</v>
      </c>
      <c r="AJ526" s="9" t="b">
        <f t="shared" si="29"/>
        <v>0</v>
      </c>
      <c r="AK526" s="9">
        <f>'Student Record paste by SD'!I524</f>
        <v>0</v>
      </c>
      <c r="AL526" s="9">
        <f>'Student Record paste by SD'!O524</f>
        <v>0</v>
      </c>
    </row>
    <row r="527" spans="35:38">
      <c r="AI527" s="9">
        <f>'Student Record paste by SD'!A525</f>
        <v>0</v>
      </c>
      <c r="AJ527" s="9" t="b">
        <f t="shared" si="29"/>
        <v>0</v>
      </c>
      <c r="AK527" s="9">
        <f>'Student Record paste by SD'!I525</f>
        <v>0</v>
      </c>
      <c r="AL527" s="9">
        <f>'Student Record paste by SD'!O525</f>
        <v>0</v>
      </c>
    </row>
    <row r="528" spans="35:38">
      <c r="AI528" s="9">
        <f>'Student Record paste by SD'!A526</f>
        <v>0</v>
      </c>
      <c r="AJ528" s="9" t="b">
        <f t="shared" si="29"/>
        <v>0</v>
      </c>
      <c r="AK528" s="9">
        <f>'Student Record paste by SD'!I526</f>
        <v>0</v>
      </c>
      <c r="AL528" s="9">
        <f>'Student Record paste by SD'!O526</f>
        <v>0</v>
      </c>
    </row>
    <row r="529" spans="35:38">
      <c r="AI529" s="9">
        <f>'Student Record paste by SD'!A527</f>
        <v>0</v>
      </c>
      <c r="AJ529" s="9" t="b">
        <f t="shared" si="29"/>
        <v>0</v>
      </c>
      <c r="AK529" s="9">
        <f>'Student Record paste by SD'!I527</f>
        <v>0</v>
      </c>
      <c r="AL529" s="9">
        <f>'Student Record paste by SD'!O527</f>
        <v>0</v>
      </c>
    </row>
    <row r="530" spans="35:38">
      <c r="AI530" s="9">
        <f>'Student Record paste by SD'!A528</f>
        <v>0</v>
      </c>
      <c r="AJ530" s="9" t="b">
        <f t="shared" si="29"/>
        <v>0</v>
      </c>
      <c r="AK530" s="9">
        <f>'Student Record paste by SD'!I528</f>
        <v>0</v>
      </c>
      <c r="AL530" s="9">
        <f>'Student Record paste by SD'!O528</f>
        <v>0</v>
      </c>
    </row>
    <row r="531" spans="35:38">
      <c r="AI531" s="9">
        <f>'Student Record paste by SD'!A529</f>
        <v>0</v>
      </c>
      <c r="AJ531" s="9" t="b">
        <f t="shared" si="29"/>
        <v>0</v>
      </c>
      <c r="AK531" s="9">
        <f>'Student Record paste by SD'!I529</f>
        <v>0</v>
      </c>
      <c r="AL531" s="9">
        <f>'Student Record paste by SD'!O529</f>
        <v>0</v>
      </c>
    </row>
    <row r="532" spans="35:38">
      <c r="AI532" s="9">
        <f>'Student Record paste by SD'!A530</f>
        <v>0</v>
      </c>
      <c r="AJ532" s="9" t="b">
        <f t="shared" si="29"/>
        <v>0</v>
      </c>
      <c r="AK532" s="9">
        <f>'Student Record paste by SD'!I530</f>
        <v>0</v>
      </c>
      <c r="AL532" s="9">
        <f>'Student Record paste by SD'!O530</f>
        <v>0</v>
      </c>
    </row>
    <row r="533" spans="35:38">
      <c r="AI533" s="9">
        <f>'Student Record paste by SD'!A531</f>
        <v>0</v>
      </c>
      <c r="AJ533" s="9" t="b">
        <f t="shared" si="29"/>
        <v>0</v>
      </c>
      <c r="AK533" s="9">
        <f>'Student Record paste by SD'!I531</f>
        <v>0</v>
      </c>
      <c r="AL533" s="9">
        <f>'Student Record paste by SD'!O531</f>
        <v>0</v>
      </c>
    </row>
    <row r="534" spans="35:38">
      <c r="AI534" s="9">
        <f>'Student Record paste by SD'!A532</f>
        <v>0</v>
      </c>
      <c r="AJ534" s="9" t="b">
        <f t="shared" si="29"/>
        <v>0</v>
      </c>
      <c r="AK534" s="9">
        <f>'Student Record paste by SD'!I532</f>
        <v>0</v>
      </c>
      <c r="AL534" s="9">
        <f>'Student Record paste by SD'!O532</f>
        <v>0</v>
      </c>
    </row>
    <row r="535" spans="35:38">
      <c r="AI535" s="9">
        <f>'Student Record paste by SD'!A533</f>
        <v>0</v>
      </c>
      <c r="AJ535" s="9" t="b">
        <f t="shared" si="29"/>
        <v>0</v>
      </c>
      <c r="AK535" s="9">
        <f>'Student Record paste by SD'!I533</f>
        <v>0</v>
      </c>
      <c r="AL535" s="9">
        <f>'Student Record paste by SD'!O533</f>
        <v>0</v>
      </c>
    </row>
    <row r="536" spans="35:38">
      <c r="AI536" s="9">
        <f>'Student Record paste by SD'!A534</f>
        <v>0</v>
      </c>
      <c r="AJ536" s="9" t="b">
        <f t="shared" si="29"/>
        <v>0</v>
      </c>
      <c r="AK536" s="9">
        <f>'Student Record paste by SD'!I534</f>
        <v>0</v>
      </c>
      <c r="AL536" s="9">
        <f>'Student Record paste by SD'!O534</f>
        <v>0</v>
      </c>
    </row>
    <row r="537" spans="35:38">
      <c r="AI537" s="9">
        <f>'Student Record paste by SD'!A535</f>
        <v>0</v>
      </c>
      <c r="AJ537" s="9" t="b">
        <f t="shared" si="29"/>
        <v>0</v>
      </c>
      <c r="AK537" s="9">
        <f>'Student Record paste by SD'!I535</f>
        <v>0</v>
      </c>
      <c r="AL537" s="9">
        <f>'Student Record paste by SD'!O535</f>
        <v>0</v>
      </c>
    </row>
    <row r="538" spans="35:38">
      <c r="AI538" s="9">
        <f>'Student Record paste by SD'!A536</f>
        <v>0</v>
      </c>
      <c r="AJ538" s="9" t="b">
        <f t="shared" si="29"/>
        <v>0</v>
      </c>
      <c r="AK538" s="9">
        <f>'Student Record paste by SD'!I536</f>
        <v>0</v>
      </c>
      <c r="AL538" s="9">
        <f>'Student Record paste by SD'!O536</f>
        <v>0</v>
      </c>
    </row>
    <row r="539" spans="35:38">
      <c r="AI539" s="9">
        <f>'Student Record paste by SD'!A537</f>
        <v>0</v>
      </c>
      <c r="AJ539" s="9" t="b">
        <f t="shared" si="29"/>
        <v>0</v>
      </c>
      <c r="AK539" s="9">
        <f>'Student Record paste by SD'!I537</f>
        <v>0</v>
      </c>
      <c r="AL539" s="9">
        <f>'Student Record paste by SD'!O537</f>
        <v>0</v>
      </c>
    </row>
    <row r="540" spans="35:38">
      <c r="AI540" s="9">
        <f>'Student Record paste by SD'!A538</f>
        <v>0</v>
      </c>
      <c r="AJ540" s="9" t="b">
        <f t="shared" si="29"/>
        <v>0</v>
      </c>
      <c r="AK540" s="9">
        <f>'Student Record paste by SD'!I538</f>
        <v>0</v>
      </c>
      <c r="AL540" s="9">
        <f>'Student Record paste by SD'!O538</f>
        <v>0</v>
      </c>
    </row>
    <row r="541" spans="35:38">
      <c r="AI541" s="9">
        <f>'Student Record paste by SD'!A539</f>
        <v>0</v>
      </c>
      <c r="AJ541" s="9" t="b">
        <f t="shared" si="29"/>
        <v>0</v>
      </c>
      <c r="AK541" s="9">
        <f>'Student Record paste by SD'!I539</f>
        <v>0</v>
      </c>
      <c r="AL541" s="9">
        <f>'Student Record paste by SD'!O539</f>
        <v>0</v>
      </c>
    </row>
    <row r="542" spans="35:38">
      <c r="AI542" s="9">
        <f>'Student Record paste by SD'!A540</f>
        <v>0</v>
      </c>
      <c r="AJ542" s="9" t="b">
        <f t="shared" si="29"/>
        <v>0</v>
      </c>
      <c r="AK542" s="9">
        <f>'Student Record paste by SD'!I540</f>
        <v>0</v>
      </c>
      <c r="AL542" s="9">
        <f>'Student Record paste by SD'!O540</f>
        <v>0</v>
      </c>
    </row>
    <row r="543" spans="35:38">
      <c r="AI543" s="9">
        <f>'Student Record paste by SD'!A541</f>
        <v>0</v>
      </c>
      <c r="AJ543" s="9" t="b">
        <f t="shared" si="29"/>
        <v>0</v>
      </c>
      <c r="AK543" s="9">
        <f>'Student Record paste by SD'!I541</f>
        <v>0</v>
      </c>
      <c r="AL543" s="9">
        <f>'Student Record paste by SD'!O541</f>
        <v>0</v>
      </c>
    </row>
    <row r="544" spans="35:38">
      <c r="AI544" s="9">
        <f>'Student Record paste by SD'!A542</f>
        <v>0</v>
      </c>
      <c r="AJ544" s="9" t="b">
        <f t="shared" si="29"/>
        <v>0</v>
      </c>
      <c r="AK544" s="9">
        <f>'Student Record paste by SD'!I542</f>
        <v>0</v>
      </c>
      <c r="AL544" s="9">
        <f>'Student Record paste by SD'!O542</f>
        <v>0</v>
      </c>
    </row>
    <row r="545" spans="35:38">
      <c r="AI545" s="9">
        <f>'Student Record paste by SD'!A543</f>
        <v>0</v>
      </c>
      <c r="AJ545" s="9" t="b">
        <f t="shared" si="29"/>
        <v>0</v>
      </c>
      <c r="AK545" s="9">
        <f>'Student Record paste by SD'!I543</f>
        <v>0</v>
      </c>
      <c r="AL545" s="9">
        <f>'Student Record paste by SD'!O543</f>
        <v>0</v>
      </c>
    </row>
    <row r="546" spans="35:38">
      <c r="AI546" s="9">
        <f>'Student Record paste by SD'!A544</f>
        <v>0</v>
      </c>
      <c r="AJ546" s="9" t="b">
        <f t="shared" si="29"/>
        <v>0</v>
      </c>
      <c r="AK546" s="9">
        <f>'Student Record paste by SD'!I544</f>
        <v>0</v>
      </c>
      <c r="AL546" s="9">
        <f>'Student Record paste by SD'!O544</f>
        <v>0</v>
      </c>
    </row>
    <row r="547" spans="35:38">
      <c r="AI547" s="9">
        <f>'Student Record paste by SD'!A545</f>
        <v>0</v>
      </c>
      <c r="AJ547" s="9" t="b">
        <f t="shared" si="29"/>
        <v>0</v>
      </c>
      <c r="AK547" s="9">
        <f>'Student Record paste by SD'!I545</f>
        <v>0</v>
      </c>
      <c r="AL547" s="9">
        <f>'Student Record paste by SD'!O545</f>
        <v>0</v>
      </c>
    </row>
    <row r="548" spans="35:38">
      <c r="AI548" s="9">
        <f>'Student Record paste by SD'!A546</f>
        <v>0</v>
      </c>
      <c r="AJ548" s="9" t="b">
        <f t="shared" si="29"/>
        <v>0</v>
      </c>
      <c r="AK548" s="9">
        <f>'Student Record paste by SD'!I546</f>
        <v>0</v>
      </c>
      <c r="AL548" s="9">
        <f>'Student Record paste by SD'!O546</f>
        <v>0</v>
      </c>
    </row>
    <row r="549" spans="35:38">
      <c r="AI549" s="9">
        <f>'Student Record paste by SD'!A547</f>
        <v>0</v>
      </c>
      <c r="AJ549" s="9" t="b">
        <f t="shared" si="29"/>
        <v>0</v>
      </c>
      <c r="AK549" s="9">
        <f>'Student Record paste by SD'!I547</f>
        <v>0</v>
      </c>
      <c r="AL549" s="9">
        <f>'Student Record paste by SD'!O547</f>
        <v>0</v>
      </c>
    </row>
    <row r="550" spans="35:38">
      <c r="AI550" s="9">
        <f>'Student Record paste by SD'!A548</f>
        <v>0</v>
      </c>
      <c r="AJ550" s="9" t="b">
        <f t="shared" si="29"/>
        <v>0</v>
      </c>
      <c r="AK550" s="9">
        <f>'Student Record paste by SD'!I548</f>
        <v>0</v>
      </c>
      <c r="AL550" s="9">
        <f>'Student Record paste by SD'!O548</f>
        <v>0</v>
      </c>
    </row>
    <row r="551" spans="35:38">
      <c r="AI551" s="9">
        <f>'Student Record paste by SD'!A549</f>
        <v>0</v>
      </c>
      <c r="AJ551" s="9" t="b">
        <f t="shared" si="29"/>
        <v>0</v>
      </c>
      <c r="AK551" s="9">
        <f>'Student Record paste by SD'!I549</f>
        <v>0</v>
      </c>
      <c r="AL551" s="9">
        <f>'Student Record paste by SD'!O549</f>
        <v>0</v>
      </c>
    </row>
    <row r="552" spans="35:38">
      <c r="AI552" s="9">
        <f>'Student Record paste by SD'!A550</f>
        <v>0</v>
      </c>
      <c r="AJ552" s="9" t="b">
        <f t="shared" si="29"/>
        <v>0</v>
      </c>
      <c r="AK552" s="9">
        <f>'Student Record paste by SD'!I550</f>
        <v>0</v>
      </c>
      <c r="AL552" s="9">
        <f>'Student Record paste by SD'!O550</f>
        <v>0</v>
      </c>
    </row>
    <row r="553" spans="35:38">
      <c r="AI553" s="9">
        <f>'Student Record paste by SD'!A551</f>
        <v>0</v>
      </c>
      <c r="AJ553" s="9" t="b">
        <f t="shared" si="29"/>
        <v>0</v>
      </c>
      <c r="AK553" s="9">
        <f>'Student Record paste by SD'!I551</f>
        <v>0</v>
      </c>
      <c r="AL553" s="9">
        <f>'Student Record paste by SD'!O551</f>
        <v>0</v>
      </c>
    </row>
    <row r="554" spans="35:38">
      <c r="AI554" s="9">
        <f>'Student Record paste by SD'!A552</f>
        <v>0</v>
      </c>
      <c r="AJ554" s="9" t="b">
        <f t="shared" si="29"/>
        <v>0</v>
      </c>
      <c r="AK554" s="9">
        <f>'Student Record paste by SD'!I552</f>
        <v>0</v>
      </c>
      <c r="AL554" s="9">
        <f>'Student Record paste by SD'!O552</f>
        <v>0</v>
      </c>
    </row>
    <row r="555" spans="35:38">
      <c r="AI555" s="9">
        <f>'Student Record paste by SD'!A553</f>
        <v>0</v>
      </c>
      <c r="AJ555" s="9" t="b">
        <f t="shared" si="29"/>
        <v>0</v>
      </c>
      <c r="AK555" s="9">
        <f>'Student Record paste by SD'!I553</f>
        <v>0</v>
      </c>
      <c r="AL555" s="9">
        <f>'Student Record paste by SD'!O553</f>
        <v>0</v>
      </c>
    </row>
    <row r="556" spans="35:38">
      <c r="AI556" s="9">
        <f>'Student Record paste by SD'!A554</f>
        <v>0</v>
      </c>
      <c r="AJ556" s="9" t="b">
        <f t="shared" si="29"/>
        <v>0</v>
      </c>
      <c r="AK556" s="9">
        <f>'Student Record paste by SD'!I554</f>
        <v>0</v>
      </c>
      <c r="AL556" s="9">
        <f>'Student Record paste by SD'!O554</f>
        <v>0</v>
      </c>
    </row>
    <row r="557" spans="35:38">
      <c r="AI557" s="9">
        <f>'Student Record paste by SD'!A555</f>
        <v>0</v>
      </c>
      <c r="AJ557" s="9" t="b">
        <f t="shared" si="29"/>
        <v>0</v>
      </c>
      <c r="AK557" s="9">
        <f>'Student Record paste by SD'!I555</f>
        <v>0</v>
      </c>
      <c r="AL557" s="9">
        <f>'Student Record paste by SD'!O555</f>
        <v>0</v>
      </c>
    </row>
    <row r="558" spans="35:38">
      <c r="AI558" s="9">
        <f>'Student Record paste by SD'!A556</f>
        <v>0</v>
      </c>
      <c r="AJ558" s="9" t="b">
        <f t="shared" si="29"/>
        <v>0</v>
      </c>
      <c r="AK558" s="9">
        <f>'Student Record paste by SD'!I556</f>
        <v>0</v>
      </c>
      <c r="AL558" s="9">
        <f>'Student Record paste by SD'!O556</f>
        <v>0</v>
      </c>
    </row>
    <row r="559" spans="35:38">
      <c r="AI559" s="9">
        <f>'Student Record paste by SD'!A557</f>
        <v>0</v>
      </c>
      <c r="AJ559" s="9" t="b">
        <f t="shared" si="29"/>
        <v>0</v>
      </c>
      <c r="AK559" s="9">
        <f>'Student Record paste by SD'!I557</f>
        <v>0</v>
      </c>
      <c r="AL559" s="9">
        <f>'Student Record paste by SD'!O557</f>
        <v>0</v>
      </c>
    </row>
    <row r="560" spans="35:38">
      <c r="AI560" s="9">
        <f>'Student Record paste by SD'!A558</f>
        <v>0</v>
      </c>
      <c r="AJ560" s="9" t="b">
        <f t="shared" si="29"/>
        <v>0</v>
      </c>
      <c r="AK560" s="9">
        <f>'Student Record paste by SD'!I558</f>
        <v>0</v>
      </c>
      <c r="AL560" s="9">
        <f>'Student Record paste by SD'!O558</f>
        <v>0</v>
      </c>
    </row>
    <row r="561" spans="35:38">
      <c r="AI561" s="9">
        <f>'Student Record paste by SD'!A559</f>
        <v>0</v>
      </c>
      <c r="AJ561" s="9" t="b">
        <f t="shared" si="29"/>
        <v>0</v>
      </c>
      <c r="AK561" s="9">
        <f>'Student Record paste by SD'!I559</f>
        <v>0</v>
      </c>
      <c r="AL561" s="9">
        <f>'Student Record paste by SD'!O559</f>
        <v>0</v>
      </c>
    </row>
    <row r="562" spans="35:38">
      <c r="AI562" s="9">
        <f>'Student Record paste by SD'!A560</f>
        <v>0</v>
      </c>
      <c r="AJ562" s="9" t="b">
        <f t="shared" si="29"/>
        <v>0</v>
      </c>
      <c r="AK562" s="9">
        <f>'Student Record paste by SD'!I560</f>
        <v>0</v>
      </c>
      <c r="AL562" s="9">
        <f>'Student Record paste by SD'!O560</f>
        <v>0</v>
      </c>
    </row>
    <row r="563" spans="35:38">
      <c r="AI563" s="9">
        <f>'Student Record paste by SD'!A561</f>
        <v>0</v>
      </c>
      <c r="AJ563" s="9" t="b">
        <f t="shared" si="29"/>
        <v>0</v>
      </c>
      <c r="AK563" s="9">
        <f>'Student Record paste by SD'!I561</f>
        <v>0</v>
      </c>
      <c r="AL563" s="9">
        <f>'Student Record paste by SD'!O561</f>
        <v>0</v>
      </c>
    </row>
    <row r="564" spans="35:38">
      <c r="AI564" s="9">
        <f>'Student Record paste by SD'!A562</f>
        <v>0</v>
      </c>
      <c r="AJ564" s="9" t="b">
        <f t="shared" si="29"/>
        <v>0</v>
      </c>
      <c r="AK564" s="9">
        <f>'Student Record paste by SD'!I562</f>
        <v>0</v>
      </c>
      <c r="AL564" s="9">
        <f>'Student Record paste by SD'!O562</f>
        <v>0</v>
      </c>
    </row>
    <row r="565" spans="35:38">
      <c r="AI565" s="9">
        <f>'Student Record paste by SD'!A563</f>
        <v>0</v>
      </c>
      <c r="AJ565" s="9" t="b">
        <f t="shared" si="29"/>
        <v>0</v>
      </c>
      <c r="AK565" s="9">
        <f>'Student Record paste by SD'!I563</f>
        <v>0</v>
      </c>
      <c r="AL565" s="9">
        <f>'Student Record paste by SD'!O563</f>
        <v>0</v>
      </c>
    </row>
    <row r="566" spans="35:38">
      <c r="AI566" s="9">
        <f>'Student Record paste by SD'!A564</f>
        <v>0</v>
      </c>
      <c r="AJ566" s="9" t="b">
        <f t="shared" si="29"/>
        <v>0</v>
      </c>
      <c r="AK566" s="9">
        <f>'Student Record paste by SD'!I564</f>
        <v>0</v>
      </c>
      <c r="AL566" s="9">
        <f>'Student Record paste by SD'!O564</f>
        <v>0</v>
      </c>
    </row>
    <row r="567" spans="35:38">
      <c r="AI567" s="9">
        <f>'Student Record paste by SD'!A565</f>
        <v>0</v>
      </c>
      <c r="AJ567" s="9" t="b">
        <f t="shared" si="29"/>
        <v>0</v>
      </c>
      <c r="AK567" s="9">
        <f>'Student Record paste by SD'!I565</f>
        <v>0</v>
      </c>
      <c r="AL567" s="9">
        <f>'Student Record paste by SD'!O565</f>
        <v>0</v>
      </c>
    </row>
    <row r="568" spans="35:38">
      <c r="AI568" s="9">
        <f>'Student Record paste by SD'!A566</f>
        <v>0</v>
      </c>
      <c r="AJ568" s="9" t="b">
        <f t="shared" si="29"/>
        <v>0</v>
      </c>
      <c r="AK568" s="9">
        <f>'Student Record paste by SD'!I566</f>
        <v>0</v>
      </c>
      <c r="AL568" s="9">
        <f>'Student Record paste by SD'!O566</f>
        <v>0</v>
      </c>
    </row>
    <row r="569" spans="35:38">
      <c r="AI569" s="9">
        <f>'Student Record paste by SD'!A567</f>
        <v>0</v>
      </c>
      <c r="AJ569" s="9" t="b">
        <f t="shared" si="29"/>
        <v>0</v>
      </c>
      <c r="AK569" s="9">
        <f>'Student Record paste by SD'!I567</f>
        <v>0</v>
      </c>
      <c r="AL569" s="9">
        <f>'Student Record paste by SD'!O567</f>
        <v>0</v>
      </c>
    </row>
    <row r="570" spans="35:38">
      <c r="AI570" s="9">
        <f>'Student Record paste by SD'!A568</f>
        <v>0</v>
      </c>
      <c r="AJ570" s="9" t="b">
        <f t="shared" si="29"/>
        <v>0</v>
      </c>
      <c r="AK570" s="9">
        <f>'Student Record paste by SD'!I568</f>
        <v>0</v>
      </c>
      <c r="AL570" s="9">
        <f>'Student Record paste by SD'!O568</f>
        <v>0</v>
      </c>
    </row>
    <row r="571" spans="35:38">
      <c r="AI571" s="9">
        <f>'Student Record paste by SD'!A569</f>
        <v>0</v>
      </c>
      <c r="AJ571" s="9" t="b">
        <f t="shared" si="29"/>
        <v>0</v>
      </c>
      <c r="AK571" s="9">
        <f>'Student Record paste by SD'!I569</f>
        <v>0</v>
      </c>
      <c r="AL571" s="9">
        <f>'Student Record paste by SD'!O569</f>
        <v>0</v>
      </c>
    </row>
    <row r="572" spans="35:38">
      <c r="AI572" s="9">
        <f>'Student Record paste by SD'!A570</f>
        <v>0</v>
      </c>
      <c r="AJ572" s="9" t="b">
        <f t="shared" si="29"/>
        <v>0</v>
      </c>
      <c r="AK572" s="9">
        <f>'Student Record paste by SD'!I570</f>
        <v>0</v>
      </c>
      <c r="AL572" s="9">
        <f>'Student Record paste by SD'!O570</f>
        <v>0</v>
      </c>
    </row>
    <row r="573" spans="35:38">
      <c r="AI573" s="9">
        <f>'Student Record paste by SD'!A571</f>
        <v>0</v>
      </c>
      <c r="AJ573" s="9" t="b">
        <f t="shared" si="29"/>
        <v>0</v>
      </c>
      <c r="AK573" s="9">
        <f>'Student Record paste by SD'!I571</f>
        <v>0</v>
      </c>
      <c r="AL573" s="9">
        <f>'Student Record paste by SD'!O571</f>
        <v>0</v>
      </c>
    </row>
    <row r="574" spans="35:38">
      <c r="AI574" s="9">
        <f>'Student Record paste by SD'!A572</f>
        <v>0</v>
      </c>
      <c r="AJ574" s="9" t="b">
        <f t="shared" si="29"/>
        <v>0</v>
      </c>
      <c r="AK574" s="9">
        <f>'Student Record paste by SD'!I572</f>
        <v>0</v>
      </c>
      <c r="AL574" s="9">
        <f>'Student Record paste by SD'!O572</f>
        <v>0</v>
      </c>
    </row>
    <row r="575" spans="35:38">
      <c r="AI575" s="9">
        <f>'Student Record paste by SD'!A573</f>
        <v>0</v>
      </c>
      <c r="AJ575" s="9" t="b">
        <f t="shared" si="29"/>
        <v>0</v>
      </c>
      <c r="AK575" s="9">
        <f>'Student Record paste by SD'!I573</f>
        <v>0</v>
      </c>
      <c r="AL575" s="9">
        <f>'Student Record paste by SD'!O573</f>
        <v>0</v>
      </c>
    </row>
    <row r="576" spans="35:38">
      <c r="AI576" s="9">
        <f>'Student Record paste by SD'!A574</f>
        <v>0</v>
      </c>
      <c r="AJ576" s="9" t="b">
        <f t="shared" si="29"/>
        <v>0</v>
      </c>
      <c r="AK576" s="9">
        <f>'Student Record paste by SD'!I574</f>
        <v>0</v>
      </c>
      <c r="AL576" s="9">
        <f>'Student Record paste by SD'!O574</f>
        <v>0</v>
      </c>
    </row>
    <row r="577" spans="35:38">
      <c r="AI577" s="9">
        <f>'Student Record paste by SD'!A575</f>
        <v>0</v>
      </c>
      <c r="AJ577" s="9" t="b">
        <f t="shared" si="29"/>
        <v>0</v>
      </c>
      <c r="AK577" s="9">
        <f>'Student Record paste by SD'!I575</f>
        <v>0</v>
      </c>
      <c r="AL577" s="9">
        <f>'Student Record paste by SD'!O575</f>
        <v>0</v>
      </c>
    </row>
    <row r="578" spans="35:38">
      <c r="AI578" s="9">
        <f>'Student Record paste by SD'!A576</f>
        <v>0</v>
      </c>
      <c r="AJ578" s="9" t="b">
        <f t="shared" si="29"/>
        <v>0</v>
      </c>
      <c r="AK578" s="9">
        <f>'Student Record paste by SD'!I576</f>
        <v>0</v>
      </c>
      <c r="AL578" s="9">
        <f>'Student Record paste by SD'!O576</f>
        <v>0</v>
      </c>
    </row>
    <row r="579" spans="35:38">
      <c r="AI579" s="9">
        <f>'Student Record paste by SD'!A577</f>
        <v>0</v>
      </c>
      <c r="AJ579" s="9" t="b">
        <f t="shared" si="29"/>
        <v>0</v>
      </c>
      <c r="AK579" s="9">
        <f>'Student Record paste by SD'!I577</f>
        <v>0</v>
      </c>
      <c r="AL579" s="9">
        <f>'Student Record paste by SD'!O577</f>
        <v>0</v>
      </c>
    </row>
    <row r="580" spans="35:38">
      <c r="AI580" s="9">
        <f>'Student Record paste by SD'!A578</f>
        <v>0</v>
      </c>
      <c r="AJ580" s="9" t="b">
        <f t="shared" si="29"/>
        <v>0</v>
      </c>
      <c r="AK580" s="9">
        <f>'Student Record paste by SD'!I578</f>
        <v>0</v>
      </c>
      <c r="AL580" s="9">
        <f>'Student Record paste by SD'!O578</f>
        <v>0</v>
      </c>
    </row>
    <row r="581" spans="35:38">
      <c r="AI581" s="9">
        <f>'Student Record paste by SD'!A579</f>
        <v>0</v>
      </c>
      <c r="AJ581" s="9" t="b">
        <f t="shared" ref="AJ581:AJ644" si="30">IF(AI581="","",IF(AI581=1,"A",IF(AI581=2,"B",IF(AI581=3,"C",IF(AI581=4,"D",IF(AI581=5,"E",IF(AI581=6,"F",IF(AI581=7,"G",IF(AI581=8,"H",IF(AI581=9,"I",IF(AI581=10,"J",IF(AI581=11,"K",IF(AI581=12,"L")))))))))))))</f>
        <v>0</v>
      </c>
      <c r="AK581" s="9">
        <f>'Student Record paste by SD'!I579</f>
        <v>0</v>
      </c>
      <c r="AL581" s="9">
        <f>'Student Record paste by SD'!O579</f>
        <v>0</v>
      </c>
    </row>
    <row r="582" spans="35:38">
      <c r="AI582" s="9">
        <f>'Student Record paste by SD'!A580</f>
        <v>0</v>
      </c>
      <c r="AJ582" s="9" t="b">
        <f t="shared" si="30"/>
        <v>0</v>
      </c>
      <c r="AK582" s="9">
        <f>'Student Record paste by SD'!I580</f>
        <v>0</v>
      </c>
      <c r="AL582" s="9">
        <f>'Student Record paste by SD'!O580</f>
        <v>0</v>
      </c>
    </row>
    <row r="583" spans="35:38">
      <c r="AI583" s="9">
        <f>'Student Record paste by SD'!A581</f>
        <v>0</v>
      </c>
      <c r="AJ583" s="9" t="b">
        <f t="shared" si="30"/>
        <v>0</v>
      </c>
      <c r="AK583" s="9">
        <f>'Student Record paste by SD'!I581</f>
        <v>0</v>
      </c>
      <c r="AL583" s="9">
        <f>'Student Record paste by SD'!O581</f>
        <v>0</v>
      </c>
    </row>
    <row r="584" spans="35:38">
      <c r="AI584" s="9">
        <f>'Student Record paste by SD'!A582</f>
        <v>0</v>
      </c>
      <c r="AJ584" s="9" t="b">
        <f t="shared" si="30"/>
        <v>0</v>
      </c>
      <c r="AK584" s="9">
        <f>'Student Record paste by SD'!I582</f>
        <v>0</v>
      </c>
      <c r="AL584" s="9">
        <f>'Student Record paste by SD'!O582</f>
        <v>0</v>
      </c>
    </row>
    <row r="585" spans="35:38">
      <c r="AI585" s="9">
        <f>'Student Record paste by SD'!A583</f>
        <v>0</v>
      </c>
      <c r="AJ585" s="9" t="b">
        <f t="shared" si="30"/>
        <v>0</v>
      </c>
      <c r="AK585" s="9">
        <f>'Student Record paste by SD'!I583</f>
        <v>0</v>
      </c>
      <c r="AL585" s="9">
        <f>'Student Record paste by SD'!O583</f>
        <v>0</v>
      </c>
    </row>
    <row r="586" spans="35:38">
      <c r="AI586" s="9">
        <f>'Student Record paste by SD'!A584</f>
        <v>0</v>
      </c>
      <c r="AJ586" s="9" t="b">
        <f t="shared" si="30"/>
        <v>0</v>
      </c>
      <c r="AK586" s="9">
        <f>'Student Record paste by SD'!I584</f>
        <v>0</v>
      </c>
      <c r="AL586" s="9">
        <f>'Student Record paste by SD'!O584</f>
        <v>0</v>
      </c>
    </row>
    <row r="587" spans="35:38">
      <c r="AI587" s="9">
        <f>'Student Record paste by SD'!A585</f>
        <v>0</v>
      </c>
      <c r="AJ587" s="9" t="b">
        <f t="shared" si="30"/>
        <v>0</v>
      </c>
      <c r="AK587" s="9">
        <f>'Student Record paste by SD'!I585</f>
        <v>0</v>
      </c>
      <c r="AL587" s="9">
        <f>'Student Record paste by SD'!O585</f>
        <v>0</v>
      </c>
    </row>
    <row r="588" spans="35:38">
      <c r="AI588" s="9">
        <f>'Student Record paste by SD'!A586</f>
        <v>0</v>
      </c>
      <c r="AJ588" s="9" t="b">
        <f t="shared" si="30"/>
        <v>0</v>
      </c>
      <c r="AK588" s="9">
        <f>'Student Record paste by SD'!I586</f>
        <v>0</v>
      </c>
      <c r="AL588" s="9">
        <f>'Student Record paste by SD'!O586</f>
        <v>0</v>
      </c>
    </row>
    <row r="589" spans="35:38">
      <c r="AI589" s="9">
        <f>'Student Record paste by SD'!A587</f>
        <v>0</v>
      </c>
      <c r="AJ589" s="9" t="b">
        <f t="shared" si="30"/>
        <v>0</v>
      </c>
      <c r="AK589" s="9">
        <f>'Student Record paste by SD'!I587</f>
        <v>0</v>
      </c>
      <c r="AL589" s="9">
        <f>'Student Record paste by SD'!O587</f>
        <v>0</v>
      </c>
    </row>
    <row r="590" spans="35:38">
      <c r="AI590" s="9">
        <f>'Student Record paste by SD'!A588</f>
        <v>0</v>
      </c>
      <c r="AJ590" s="9" t="b">
        <f t="shared" si="30"/>
        <v>0</v>
      </c>
      <c r="AK590" s="9">
        <f>'Student Record paste by SD'!I588</f>
        <v>0</v>
      </c>
      <c r="AL590" s="9">
        <f>'Student Record paste by SD'!O588</f>
        <v>0</v>
      </c>
    </row>
    <row r="591" spans="35:38">
      <c r="AI591" s="9">
        <f>'Student Record paste by SD'!A589</f>
        <v>0</v>
      </c>
      <c r="AJ591" s="9" t="b">
        <f t="shared" si="30"/>
        <v>0</v>
      </c>
      <c r="AK591" s="9">
        <f>'Student Record paste by SD'!I589</f>
        <v>0</v>
      </c>
      <c r="AL591" s="9">
        <f>'Student Record paste by SD'!O589</f>
        <v>0</v>
      </c>
    </row>
    <row r="592" spans="35:38">
      <c r="AI592" s="9">
        <f>'Student Record paste by SD'!A590</f>
        <v>0</v>
      </c>
      <c r="AJ592" s="9" t="b">
        <f t="shared" si="30"/>
        <v>0</v>
      </c>
      <c r="AK592" s="9">
        <f>'Student Record paste by SD'!I590</f>
        <v>0</v>
      </c>
      <c r="AL592" s="9">
        <f>'Student Record paste by SD'!O590</f>
        <v>0</v>
      </c>
    </row>
    <row r="593" spans="35:38">
      <c r="AI593" s="9">
        <f>'Student Record paste by SD'!A591</f>
        <v>0</v>
      </c>
      <c r="AJ593" s="9" t="b">
        <f t="shared" si="30"/>
        <v>0</v>
      </c>
      <c r="AK593" s="9">
        <f>'Student Record paste by SD'!I591</f>
        <v>0</v>
      </c>
      <c r="AL593" s="9">
        <f>'Student Record paste by SD'!O591</f>
        <v>0</v>
      </c>
    </row>
    <row r="594" spans="35:38">
      <c r="AI594" s="9">
        <f>'Student Record paste by SD'!A592</f>
        <v>0</v>
      </c>
      <c r="AJ594" s="9" t="b">
        <f t="shared" si="30"/>
        <v>0</v>
      </c>
      <c r="AK594" s="9">
        <f>'Student Record paste by SD'!I592</f>
        <v>0</v>
      </c>
      <c r="AL594" s="9">
        <f>'Student Record paste by SD'!O592</f>
        <v>0</v>
      </c>
    </row>
    <row r="595" spans="35:38">
      <c r="AI595" s="9">
        <f>'Student Record paste by SD'!A593</f>
        <v>0</v>
      </c>
      <c r="AJ595" s="9" t="b">
        <f t="shared" si="30"/>
        <v>0</v>
      </c>
      <c r="AK595" s="9">
        <f>'Student Record paste by SD'!I593</f>
        <v>0</v>
      </c>
      <c r="AL595" s="9">
        <f>'Student Record paste by SD'!O593</f>
        <v>0</v>
      </c>
    </row>
    <row r="596" spans="35:38">
      <c r="AI596" s="9">
        <f>'Student Record paste by SD'!A594</f>
        <v>0</v>
      </c>
      <c r="AJ596" s="9" t="b">
        <f t="shared" si="30"/>
        <v>0</v>
      </c>
      <c r="AK596" s="9">
        <f>'Student Record paste by SD'!I594</f>
        <v>0</v>
      </c>
      <c r="AL596" s="9">
        <f>'Student Record paste by SD'!O594</f>
        <v>0</v>
      </c>
    </row>
    <row r="597" spans="35:38">
      <c r="AI597" s="9">
        <f>'Student Record paste by SD'!A595</f>
        <v>0</v>
      </c>
      <c r="AJ597" s="9" t="b">
        <f t="shared" si="30"/>
        <v>0</v>
      </c>
      <c r="AK597" s="9">
        <f>'Student Record paste by SD'!I595</f>
        <v>0</v>
      </c>
      <c r="AL597" s="9">
        <f>'Student Record paste by SD'!O595</f>
        <v>0</v>
      </c>
    </row>
    <row r="598" spans="35:38">
      <c r="AI598" s="9">
        <f>'Student Record paste by SD'!A596</f>
        <v>0</v>
      </c>
      <c r="AJ598" s="9" t="b">
        <f t="shared" si="30"/>
        <v>0</v>
      </c>
      <c r="AK598" s="9">
        <f>'Student Record paste by SD'!I596</f>
        <v>0</v>
      </c>
      <c r="AL598" s="9">
        <f>'Student Record paste by SD'!O596</f>
        <v>0</v>
      </c>
    </row>
    <row r="599" spans="35:38">
      <c r="AI599" s="9">
        <f>'Student Record paste by SD'!A597</f>
        <v>0</v>
      </c>
      <c r="AJ599" s="9" t="b">
        <f t="shared" si="30"/>
        <v>0</v>
      </c>
      <c r="AK599" s="9">
        <f>'Student Record paste by SD'!I597</f>
        <v>0</v>
      </c>
      <c r="AL599" s="9">
        <f>'Student Record paste by SD'!O597</f>
        <v>0</v>
      </c>
    </row>
    <row r="600" spans="35:38">
      <c r="AI600" s="9">
        <f>'Student Record paste by SD'!A598</f>
        <v>0</v>
      </c>
      <c r="AJ600" s="9" t="b">
        <f t="shared" si="30"/>
        <v>0</v>
      </c>
      <c r="AK600" s="9">
        <f>'Student Record paste by SD'!I598</f>
        <v>0</v>
      </c>
      <c r="AL600" s="9">
        <f>'Student Record paste by SD'!O598</f>
        <v>0</v>
      </c>
    </row>
    <row r="601" spans="35:38">
      <c r="AI601" s="9">
        <f>'Student Record paste by SD'!A599</f>
        <v>0</v>
      </c>
      <c r="AJ601" s="9" t="b">
        <f t="shared" si="30"/>
        <v>0</v>
      </c>
      <c r="AK601" s="9">
        <f>'Student Record paste by SD'!I599</f>
        <v>0</v>
      </c>
      <c r="AL601" s="9">
        <f>'Student Record paste by SD'!O599</f>
        <v>0</v>
      </c>
    </row>
    <row r="602" spans="35:38">
      <c r="AI602" s="9">
        <f>'Student Record paste by SD'!A600</f>
        <v>0</v>
      </c>
      <c r="AJ602" s="9" t="b">
        <f t="shared" si="30"/>
        <v>0</v>
      </c>
      <c r="AK602" s="9">
        <f>'Student Record paste by SD'!I600</f>
        <v>0</v>
      </c>
      <c r="AL602" s="9">
        <f>'Student Record paste by SD'!O600</f>
        <v>0</v>
      </c>
    </row>
    <row r="603" spans="35:38">
      <c r="AI603" s="9">
        <f>'Student Record paste by SD'!A601</f>
        <v>0</v>
      </c>
      <c r="AJ603" s="9" t="b">
        <f t="shared" si="30"/>
        <v>0</v>
      </c>
      <c r="AK603" s="9">
        <f>'Student Record paste by SD'!I601</f>
        <v>0</v>
      </c>
      <c r="AL603" s="9">
        <f>'Student Record paste by SD'!O601</f>
        <v>0</v>
      </c>
    </row>
    <row r="604" spans="35:38">
      <c r="AI604" s="9">
        <f>'Student Record paste by SD'!A602</f>
        <v>0</v>
      </c>
      <c r="AJ604" s="9" t="b">
        <f t="shared" si="30"/>
        <v>0</v>
      </c>
      <c r="AK604" s="9">
        <f>'Student Record paste by SD'!I602</f>
        <v>0</v>
      </c>
      <c r="AL604" s="9">
        <f>'Student Record paste by SD'!O602</f>
        <v>0</v>
      </c>
    </row>
    <row r="605" spans="35:38">
      <c r="AI605" s="9">
        <f>'Student Record paste by SD'!A603</f>
        <v>0</v>
      </c>
      <c r="AJ605" s="9" t="b">
        <f t="shared" si="30"/>
        <v>0</v>
      </c>
      <c r="AK605" s="9">
        <f>'Student Record paste by SD'!I603</f>
        <v>0</v>
      </c>
      <c r="AL605" s="9">
        <f>'Student Record paste by SD'!O603</f>
        <v>0</v>
      </c>
    </row>
    <row r="606" spans="35:38">
      <c r="AI606" s="9">
        <f>'Student Record paste by SD'!A604</f>
        <v>0</v>
      </c>
      <c r="AJ606" s="9" t="b">
        <f t="shared" si="30"/>
        <v>0</v>
      </c>
      <c r="AK606" s="9">
        <f>'Student Record paste by SD'!I604</f>
        <v>0</v>
      </c>
      <c r="AL606" s="9">
        <f>'Student Record paste by SD'!O604</f>
        <v>0</v>
      </c>
    </row>
    <row r="607" spans="35:38">
      <c r="AI607" s="9">
        <f>'Student Record paste by SD'!A605</f>
        <v>0</v>
      </c>
      <c r="AJ607" s="9" t="b">
        <f t="shared" si="30"/>
        <v>0</v>
      </c>
      <c r="AK607" s="9">
        <f>'Student Record paste by SD'!I605</f>
        <v>0</v>
      </c>
      <c r="AL607" s="9">
        <f>'Student Record paste by SD'!O605</f>
        <v>0</v>
      </c>
    </row>
    <row r="608" spans="35:38">
      <c r="AI608" s="9">
        <f>'Student Record paste by SD'!A606</f>
        <v>0</v>
      </c>
      <c r="AJ608" s="9" t="b">
        <f t="shared" si="30"/>
        <v>0</v>
      </c>
      <c r="AK608" s="9">
        <f>'Student Record paste by SD'!I606</f>
        <v>0</v>
      </c>
      <c r="AL608" s="9">
        <f>'Student Record paste by SD'!O606</f>
        <v>0</v>
      </c>
    </row>
    <row r="609" spans="35:38">
      <c r="AI609" s="9">
        <f>'Student Record paste by SD'!A607</f>
        <v>0</v>
      </c>
      <c r="AJ609" s="9" t="b">
        <f t="shared" si="30"/>
        <v>0</v>
      </c>
      <c r="AK609" s="9">
        <f>'Student Record paste by SD'!I607</f>
        <v>0</v>
      </c>
      <c r="AL609" s="9">
        <f>'Student Record paste by SD'!O607</f>
        <v>0</v>
      </c>
    </row>
    <row r="610" spans="35:38">
      <c r="AI610" s="9">
        <f>'Student Record paste by SD'!A608</f>
        <v>0</v>
      </c>
      <c r="AJ610" s="9" t="b">
        <f t="shared" si="30"/>
        <v>0</v>
      </c>
      <c r="AK610" s="9">
        <f>'Student Record paste by SD'!I608</f>
        <v>0</v>
      </c>
      <c r="AL610" s="9">
        <f>'Student Record paste by SD'!O608</f>
        <v>0</v>
      </c>
    </row>
    <row r="611" spans="35:38">
      <c r="AI611" s="9">
        <f>'Student Record paste by SD'!A609</f>
        <v>0</v>
      </c>
      <c r="AJ611" s="9" t="b">
        <f t="shared" si="30"/>
        <v>0</v>
      </c>
      <c r="AK611" s="9">
        <f>'Student Record paste by SD'!I609</f>
        <v>0</v>
      </c>
      <c r="AL611" s="9">
        <f>'Student Record paste by SD'!O609</f>
        <v>0</v>
      </c>
    </row>
    <row r="612" spans="35:38">
      <c r="AI612" s="9">
        <f>'Student Record paste by SD'!A610</f>
        <v>0</v>
      </c>
      <c r="AJ612" s="9" t="b">
        <f t="shared" si="30"/>
        <v>0</v>
      </c>
      <c r="AK612" s="9">
        <f>'Student Record paste by SD'!I610</f>
        <v>0</v>
      </c>
      <c r="AL612" s="9">
        <f>'Student Record paste by SD'!O610</f>
        <v>0</v>
      </c>
    </row>
    <row r="613" spans="35:38">
      <c r="AI613" s="9">
        <f>'Student Record paste by SD'!A611</f>
        <v>0</v>
      </c>
      <c r="AJ613" s="9" t="b">
        <f t="shared" si="30"/>
        <v>0</v>
      </c>
      <c r="AK613" s="9">
        <f>'Student Record paste by SD'!I611</f>
        <v>0</v>
      </c>
      <c r="AL613" s="9">
        <f>'Student Record paste by SD'!O611</f>
        <v>0</v>
      </c>
    </row>
    <row r="614" spans="35:38">
      <c r="AI614" s="9">
        <f>'Student Record paste by SD'!A612</f>
        <v>0</v>
      </c>
      <c r="AJ614" s="9" t="b">
        <f t="shared" si="30"/>
        <v>0</v>
      </c>
      <c r="AK614" s="9">
        <f>'Student Record paste by SD'!I612</f>
        <v>0</v>
      </c>
      <c r="AL614" s="9">
        <f>'Student Record paste by SD'!O612</f>
        <v>0</v>
      </c>
    </row>
    <row r="615" spans="35:38">
      <c r="AI615" s="9">
        <f>'Student Record paste by SD'!A613</f>
        <v>0</v>
      </c>
      <c r="AJ615" s="9" t="b">
        <f t="shared" si="30"/>
        <v>0</v>
      </c>
      <c r="AK615" s="9">
        <f>'Student Record paste by SD'!I613</f>
        <v>0</v>
      </c>
      <c r="AL615" s="9">
        <f>'Student Record paste by SD'!O613</f>
        <v>0</v>
      </c>
    </row>
    <row r="616" spans="35:38">
      <c r="AI616" s="9">
        <f>'Student Record paste by SD'!A614</f>
        <v>0</v>
      </c>
      <c r="AJ616" s="9" t="b">
        <f t="shared" si="30"/>
        <v>0</v>
      </c>
      <c r="AK616" s="9">
        <f>'Student Record paste by SD'!I614</f>
        <v>0</v>
      </c>
      <c r="AL616" s="9">
        <f>'Student Record paste by SD'!O614</f>
        <v>0</v>
      </c>
    </row>
    <row r="617" spans="35:38">
      <c r="AI617" s="9">
        <f>'Student Record paste by SD'!A615</f>
        <v>0</v>
      </c>
      <c r="AJ617" s="9" t="b">
        <f t="shared" si="30"/>
        <v>0</v>
      </c>
      <c r="AK617" s="9">
        <f>'Student Record paste by SD'!I615</f>
        <v>0</v>
      </c>
      <c r="AL617" s="9">
        <f>'Student Record paste by SD'!O615</f>
        <v>0</v>
      </c>
    </row>
    <row r="618" spans="35:38">
      <c r="AI618" s="9">
        <f>'Student Record paste by SD'!A616</f>
        <v>0</v>
      </c>
      <c r="AJ618" s="9" t="b">
        <f t="shared" si="30"/>
        <v>0</v>
      </c>
      <c r="AK618" s="9">
        <f>'Student Record paste by SD'!I616</f>
        <v>0</v>
      </c>
      <c r="AL618" s="9">
        <f>'Student Record paste by SD'!O616</f>
        <v>0</v>
      </c>
    </row>
    <row r="619" spans="35:38">
      <c r="AI619" s="9">
        <f>'Student Record paste by SD'!A617</f>
        <v>0</v>
      </c>
      <c r="AJ619" s="9" t="b">
        <f t="shared" si="30"/>
        <v>0</v>
      </c>
      <c r="AK619" s="9">
        <f>'Student Record paste by SD'!I617</f>
        <v>0</v>
      </c>
      <c r="AL619" s="9">
        <f>'Student Record paste by SD'!O617</f>
        <v>0</v>
      </c>
    </row>
    <row r="620" spans="35:38">
      <c r="AI620" s="9">
        <f>'Student Record paste by SD'!A618</f>
        <v>0</v>
      </c>
      <c r="AJ620" s="9" t="b">
        <f t="shared" si="30"/>
        <v>0</v>
      </c>
      <c r="AK620" s="9">
        <f>'Student Record paste by SD'!I618</f>
        <v>0</v>
      </c>
      <c r="AL620" s="9">
        <f>'Student Record paste by SD'!O618</f>
        <v>0</v>
      </c>
    </row>
    <row r="621" spans="35:38">
      <c r="AI621" s="9">
        <f>'Student Record paste by SD'!A619</f>
        <v>0</v>
      </c>
      <c r="AJ621" s="9" t="b">
        <f t="shared" si="30"/>
        <v>0</v>
      </c>
      <c r="AK621" s="9">
        <f>'Student Record paste by SD'!I619</f>
        <v>0</v>
      </c>
      <c r="AL621" s="9">
        <f>'Student Record paste by SD'!O619</f>
        <v>0</v>
      </c>
    </row>
    <row r="622" spans="35:38">
      <c r="AI622" s="9">
        <f>'Student Record paste by SD'!A620</f>
        <v>0</v>
      </c>
      <c r="AJ622" s="9" t="b">
        <f t="shared" si="30"/>
        <v>0</v>
      </c>
      <c r="AK622" s="9">
        <f>'Student Record paste by SD'!I620</f>
        <v>0</v>
      </c>
      <c r="AL622" s="9">
        <f>'Student Record paste by SD'!O620</f>
        <v>0</v>
      </c>
    </row>
    <row r="623" spans="35:38">
      <c r="AI623" s="9">
        <f>'Student Record paste by SD'!A621</f>
        <v>0</v>
      </c>
      <c r="AJ623" s="9" t="b">
        <f t="shared" si="30"/>
        <v>0</v>
      </c>
      <c r="AK623" s="9">
        <f>'Student Record paste by SD'!I621</f>
        <v>0</v>
      </c>
      <c r="AL623" s="9">
        <f>'Student Record paste by SD'!O621</f>
        <v>0</v>
      </c>
    </row>
    <row r="624" spans="35:38">
      <c r="AI624" s="9">
        <f>'Student Record paste by SD'!A622</f>
        <v>0</v>
      </c>
      <c r="AJ624" s="9" t="b">
        <f t="shared" si="30"/>
        <v>0</v>
      </c>
      <c r="AK624" s="9">
        <f>'Student Record paste by SD'!I622</f>
        <v>0</v>
      </c>
      <c r="AL624" s="9">
        <f>'Student Record paste by SD'!O622</f>
        <v>0</v>
      </c>
    </row>
    <row r="625" spans="35:38">
      <c r="AI625" s="9">
        <f>'Student Record paste by SD'!A623</f>
        <v>0</v>
      </c>
      <c r="AJ625" s="9" t="b">
        <f t="shared" si="30"/>
        <v>0</v>
      </c>
      <c r="AK625" s="9">
        <f>'Student Record paste by SD'!I623</f>
        <v>0</v>
      </c>
      <c r="AL625" s="9">
        <f>'Student Record paste by SD'!O623</f>
        <v>0</v>
      </c>
    </row>
    <row r="626" spans="35:38">
      <c r="AI626" s="9">
        <f>'Student Record paste by SD'!A624</f>
        <v>0</v>
      </c>
      <c r="AJ626" s="9" t="b">
        <f t="shared" si="30"/>
        <v>0</v>
      </c>
      <c r="AK626" s="9">
        <f>'Student Record paste by SD'!I624</f>
        <v>0</v>
      </c>
      <c r="AL626" s="9">
        <f>'Student Record paste by SD'!O624</f>
        <v>0</v>
      </c>
    </row>
    <row r="627" spans="35:38">
      <c r="AI627" s="9">
        <f>'Student Record paste by SD'!A625</f>
        <v>0</v>
      </c>
      <c r="AJ627" s="9" t="b">
        <f t="shared" si="30"/>
        <v>0</v>
      </c>
      <c r="AK627" s="9">
        <f>'Student Record paste by SD'!I625</f>
        <v>0</v>
      </c>
      <c r="AL627" s="9">
        <f>'Student Record paste by SD'!O625</f>
        <v>0</v>
      </c>
    </row>
    <row r="628" spans="35:38">
      <c r="AI628" s="9">
        <f>'Student Record paste by SD'!A626</f>
        <v>0</v>
      </c>
      <c r="AJ628" s="9" t="b">
        <f t="shared" si="30"/>
        <v>0</v>
      </c>
      <c r="AK628" s="9">
        <f>'Student Record paste by SD'!I626</f>
        <v>0</v>
      </c>
      <c r="AL628" s="9">
        <f>'Student Record paste by SD'!O626</f>
        <v>0</v>
      </c>
    </row>
    <row r="629" spans="35:38">
      <c r="AI629" s="9">
        <f>'Student Record paste by SD'!A627</f>
        <v>0</v>
      </c>
      <c r="AJ629" s="9" t="b">
        <f t="shared" si="30"/>
        <v>0</v>
      </c>
      <c r="AK629" s="9">
        <f>'Student Record paste by SD'!I627</f>
        <v>0</v>
      </c>
      <c r="AL629" s="9">
        <f>'Student Record paste by SD'!O627</f>
        <v>0</v>
      </c>
    </row>
    <row r="630" spans="35:38">
      <c r="AI630" s="9">
        <f>'Student Record paste by SD'!A628</f>
        <v>0</v>
      </c>
      <c r="AJ630" s="9" t="b">
        <f t="shared" si="30"/>
        <v>0</v>
      </c>
      <c r="AK630" s="9">
        <f>'Student Record paste by SD'!I628</f>
        <v>0</v>
      </c>
      <c r="AL630" s="9">
        <f>'Student Record paste by SD'!O628</f>
        <v>0</v>
      </c>
    </row>
    <row r="631" spans="35:38">
      <c r="AI631" s="9">
        <f>'Student Record paste by SD'!A629</f>
        <v>0</v>
      </c>
      <c r="AJ631" s="9" t="b">
        <f t="shared" si="30"/>
        <v>0</v>
      </c>
      <c r="AK631" s="9">
        <f>'Student Record paste by SD'!I629</f>
        <v>0</v>
      </c>
      <c r="AL631" s="9">
        <f>'Student Record paste by SD'!O629</f>
        <v>0</v>
      </c>
    </row>
    <row r="632" spans="35:38">
      <c r="AI632" s="9">
        <f>'Student Record paste by SD'!A630</f>
        <v>0</v>
      </c>
      <c r="AJ632" s="9" t="b">
        <f t="shared" si="30"/>
        <v>0</v>
      </c>
      <c r="AK632" s="9">
        <f>'Student Record paste by SD'!I630</f>
        <v>0</v>
      </c>
      <c r="AL632" s="9">
        <f>'Student Record paste by SD'!O630</f>
        <v>0</v>
      </c>
    </row>
    <row r="633" spans="35:38">
      <c r="AI633" s="9">
        <f>'Student Record paste by SD'!A631</f>
        <v>0</v>
      </c>
      <c r="AJ633" s="9" t="b">
        <f t="shared" si="30"/>
        <v>0</v>
      </c>
      <c r="AK633" s="9">
        <f>'Student Record paste by SD'!I631</f>
        <v>0</v>
      </c>
      <c r="AL633" s="9">
        <f>'Student Record paste by SD'!O631</f>
        <v>0</v>
      </c>
    </row>
    <row r="634" spans="35:38">
      <c r="AI634" s="9">
        <f>'Student Record paste by SD'!A632</f>
        <v>0</v>
      </c>
      <c r="AJ634" s="9" t="b">
        <f t="shared" si="30"/>
        <v>0</v>
      </c>
      <c r="AK634" s="9">
        <f>'Student Record paste by SD'!I632</f>
        <v>0</v>
      </c>
      <c r="AL634" s="9">
        <f>'Student Record paste by SD'!O632</f>
        <v>0</v>
      </c>
    </row>
    <row r="635" spans="35:38">
      <c r="AI635" s="9">
        <f>'Student Record paste by SD'!A633</f>
        <v>0</v>
      </c>
      <c r="AJ635" s="9" t="b">
        <f t="shared" si="30"/>
        <v>0</v>
      </c>
      <c r="AK635" s="9">
        <f>'Student Record paste by SD'!I633</f>
        <v>0</v>
      </c>
      <c r="AL635" s="9">
        <f>'Student Record paste by SD'!O633</f>
        <v>0</v>
      </c>
    </row>
    <row r="636" spans="35:38">
      <c r="AI636" s="9">
        <f>'Student Record paste by SD'!A634</f>
        <v>0</v>
      </c>
      <c r="AJ636" s="9" t="b">
        <f t="shared" si="30"/>
        <v>0</v>
      </c>
      <c r="AK636" s="9">
        <f>'Student Record paste by SD'!I634</f>
        <v>0</v>
      </c>
      <c r="AL636" s="9">
        <f>'Student Record paste by SD'!O634</f>
        <v>0</v>
      </c>
    </row>
    <row r="637" spans="35:38">
      <c r="AI637" s="9">
        <f>'Student Record paste by SD'!A635</f>
        <v>0</v>
      </c>
      <c r="AJ637" s="9" t="b">
        <f t="shared" si="30"/>
        <v>0</v>
      </c>
      <c r="AK637" s="9">
        <f>'Student Record paste by SD'!I635</f>
        <v>0</v>
      </c>
      <c r="AL637" s="9">
        <f>'Student Record paste by SD'!O635</f>
        <v>0</v>
      </c>
    </row>
    <row r="638" spans="35:38">
      <c r="AI638" s="9">
        <f>'Student Record paste by SD'!A636</f>
        <v>0</v>
      </c>
      <c r="AJ638" s="9" t="b">
        <f t="shared" si="30"/>
        <v>0</v>
      </c>
      <c r="AK638" s="9">
        <f>'Student Record paste by SD'!I636</f>
        <v>0</v>
      </c>
      <c r="AL638" s="9">
        <f>'Student Record paste by SD'!O636</f>
        <v>0</v>
      </c>
    </row>
    <row r="639" spans="35:38">
      <c r="AI639" s="9">
        <f>'Student Record paste by SD'!A637</f>
        <v>0</v>
      </c>
      <c r="AJ639" s="9" t="b">
        <f t="shared" si="30"/>
        <v>0</v>
      </c>
      <c r="AK639" s="9">
        <f>'Student Record paste by SD'!I637</f>
        <v>0</v>
      </c>
      <c r="AL639" s="9">
        <f>'Student Record paste by SD'!O637</f>
        <v>0</v>
      </c>
    </row>
    <row r="640" spans="35:38">
      <c r="AI640" s="9">
        <f>'Student Record paste by SD'!A638</f>
        <v>0</v>
      </c>
      <c r="AJ640" s="9" t="b">
        <f t="shared" si="30"/>
        <v>0</v>
      </c>
      <c r="AK640" s="9">
        <f>'Student Record paste by SD'!I638</f>
        <v>0</v>
      </c>
      <c r="AL640" s="9">
        <f>'Student Record paste by SD'!O638</f>
        <v>0</v>
      </c>
    </row>
    <row r="641" spans="35:38">
      <c r="AI641" s="9">
        <f>'Student Record paste by SD'!A639</f>
        <v>0</v>
      </c>
      <c r="AJ641" s="9" t="b">
        <f t="shared" si="30"/>
        <v>0</v>
      </c>
      <c r="AK641" s="9">
        <f>'Student Record paste by SD'!I639</f>
        <v>0</v>
      </c>
      <c r="AL641" s="9">
        <f>'Student Record paste by SD'!O639</f>
        <v>0</v>
      </c>
    </row>
    <row r="642" spans="35:38">
      <c r="AI642" s="9">
        <f>'Student Record paste by SD'!A640</f>
        <v>0</v>
      </c>
      <c r="AJ642" s="9" t="b">
        <f t="shared" si="30"/>
        <v>0</v>
      </c>
      <c r="AK642" s="9">
        <f>'Student Record paste by SD'!I640</f>
        <v>0</v>
      </c>
      <c r="AL642" s="9">
        <f>'Student Record paste by SD'!O640</f>
        <v>0</v>
      </c>
    </row>
    <row r="643" spans="35:38">
      <c r="AI643" s="9">
        <f>'Student Record paste by SD'!A641</f>
        <v>0</v>
      </c>
      <c r="AJ643" s="9" t="b">
        <f t="shared" si="30"/>
        <v>0</v>
      </c>
      <c r="AK643" s="9">
        <f>'Student Record paste by SD'!I641</f>
        <v>0</v>
      </c>
      <c r="AL643" s="9">
        <f>'Student Record paste by SD'!O641</f>
        <v>0</v>
      </c>
    </row>
    <row r="644" spans="35:38">
      <c r="AI644" s="9">
        <f>'Student Record paste by SD'!A642</f>
        <v>0</v>
      </c>
      <c r="AJ644" s="9" t="b">
        <f t="shared" si="30"/>
        <v>0</v>
      </c>
      <c r="AK644" s="9">
        <f>'Student Record paste by SD'!I642</f>
        <v>0</v>
      </c>
      <c r="AL644" s="9">
        <f>'Student Record paste by SD'!O642</f>
        <v>0</v>
      </c>
    </row>
    <row r="645" spans="35:38">
      <c r="AI645" s="9">
        <f>'Student Record paste by SD'!A643</f>
        <v>0</v>
      </c>
      <c r="AJ645" s="9" t="b">
        <f t="shared" ref="AJ645:AJ708" si="31">IF(AI645="","",IF(AI645=1,"A",IF(AI645=2,"B",IF(AI645=3,"C",IF(AI645=4,"D",IF(AI645=5,"E",IF(AI645=6,"F",IF(AI645=7,"G",IF(AI645=8,"H",IF(AI645=9,"I",IF(AI645=10,"J",IF(AI645=11,"K",IF(AI645=12,"L")))))))))))))</f>
        <v>0</v>
      </c>
      <c r="AK645" s="9">
        <f>'Student Record paste by SD'!I643</f>
        <v>0</v>
      </c>
      <c r="AL645" s="9">
        <f>'Student Record paste by SD'!O643</f>
        <v>0</v>
      </c>
    </row>
    <row r="646" spans="35:38">
      <c r="AI646" s="9">
        <f>'Student Record paste by SD'!A644</f>
        <v>0</v>
      </c>
      <c r="AJ646" s="9" t="b">
        <f t="shared" si="31"/>
        <v>0</v>
      </c>
      <c r="AK646" s="9">
        <f>'Student Record paste by SD'!I644</f>
        <v>0</v>
      </c>
      <c r="AL646" s="9">
        <f>'Student Record paste by SD'!O644</f>
        <v>0</v>
      </c>
    </row>
    <row r="647" spans="35:38">
      <c r="AI647" s="9">
        <f>'Student Record paste by SD'!A645</f>
        <v>0</v>
      </c>
      <c r="AJ647" s="9" t="b">
        <f t="shared" si="31"/>
        <v>0</v>
      </c>
      <c r="AK647" s="9">
        <f>'Student Record paste by SD'!I645</f>
        <v>0</v>
      </c>
      <c r="AL647" s="9">
        <f>'Student Record paste by SD'!O645</f>
        <v>0</v>
      </c>
    </row>
    <row r="648" spans="35:38">
      <c r="AI648" s="9">
        <f>'Student Record paste by SD'!A646</f>
        <v>0</v>
      </c>
      <c r="AJ648" s="9" t="b">
        <f t="shared" si="31"/>
        <v>0</v>
      </c>
      <c r="AK648" s="9">
        <f>'Student Record paste by SD'!I646</f>
        <v>0</v>
      </c>
      <c r="AL648" s="9">
        <f>'Student Record paste by SD'!O646</f>
        <v>0</v>
      </c>
    </row>
    <row r="649" spans="35:38">
      <c r="AI649" s="9">
        <f>'Student Record paste by SD'!A647</f>
        <v>0</v>
      </c>
      <c r="AJ649" s="9" t="b">
        <f t="shared" si="31"/>
        <v>0</v>
      </c>
      <c r="AK649" s="9">
        <f>'Student Record paste by SD'!I647</f>
        <v>0</v>
      </c>
      <c r="AL649" s="9">
        <f>'Student Record paste by SD'!O647</f>
        <v>0</v>
      </c>
    </row>
    <row r="650" spans="35:38">
      <c r="AI650" s="9">
        <f>'Student Record paste by SD'!A648</f>
        <v>0</v>
      </c>
      <c r="AJ650" s="9" t="b">
        <f t="shared" si="31"/>
        <v>0</v>
      </c>
      <c r="AK650" s="9">
        <f>'Student Record paste by SD'!I648</f>
        <v>0</v>
      </c>
      <c r="AL650" s="9">
        <f>'Student Record paste by SD'!O648</f>
        <v>0</v>
      </c>
    </row>
    <row r="651" spans="35:38">
      <c r="AI651" s="9">
        <f>'Student Record paste by SD'!A649</f>
        <v>0</v>
      </c>
      <c r="AJ651" s="9" t="b">
        <f t="shared" si="31"/>
        <v>0</v>
      </c>
      <c r="AK651" s="9">
        <f>'Student Record paste by SD'!I649</f>
        <v>0</v>
      </c>
      <c r="AL651" s="9">
        <f>'Student Record paste by SD'!O649</f>
        <v>0</v>
      </c>
    </row>
    <row r="652" spans="35:38">
      <c r="AI652" s="9">
        <f>'Student Record paste by SD'!A650</f>
        <v>0</v>
      </c>
      <c r="AJ652" s="9" t="b">
        <f t="shared" si="31"/>
        <v>0</v>
      </c>
      <c r="AK652" s="9">
        <f>'Student Record paste by SD'!I650</f>
        <v>0</v>
      </c>
      <c r="AL652" s="9">
        <f>'Student Record paste by SD'!O650</f>
        <v>0</v>
      </c>
    </row>
    <row r="653" spans="35:38">
      <c r="AI653" s="9">
        <f>'Student Record paste by SD'!A651</f>
        <v>0</v>
      </c>
      <c r="AJ653" s="9" t="b">
        <f t="shared" si="31"/>
        <v>0</v>
      </c>
      <c r="AK653" s="9">
        <f>'Student Record paste by SD'!I651</f>
        <v>0</v>
      </c>
      <c r="AL653" s="9">
        <f>'Student Record paste by SD'!O651</f>
        <v>0</v>
      </c>
    </row>
    <row r="654" spans="35:38">
      <c r="AI654" s="9">
        <f>'Student Record paste by SD'!A652</f>
        <v>0</v>
      </c>
      <c r="AJ654" s="9" t="b">
        <f t="shared" si="31"/>
        <v>0</v>
      </c>
      <c r="AK654" s="9">
        <f>'Student Record paste by SD'!I652</f>
        <v>0</v>
      </c>
      <c r="AL654" s="9">
        <f>'Student Record paste by SD'!O652</f>
        <v>0</v>
      </c>
    </row>
    <row r="655" spans="35:38">
      <c r="AI655" s="9">
        <f>'Student Record paste by SD'!A653</f>
        <v>0</v>
      </c>
      <c r="AJ655" s="9" t="b">
        <f t="shared" si="31"/>
        <v>0</v>
      </c>
      <c r="AK655" s="9">
        <f>'Student Record paste by SD'!I653</f>
        <v>0</v>
      </c>
      <c r="AL655" s="9">
        <f>'Student Record paste by SD'!O653</f>
        <v>0</v>
      </c>
    </row>
    <row r="656" spans="35:38">
      <c r="AI656" s="9">
        <f>'Student Record paste by SD'!A654</f>
        <v>0</v>
      </c>
      <c r="AJ656" s="9" t="b">
        <f t="shared" si="31"/>
        <v>0</v>
      </c>
      <c r="AK656" s="9">
        <f>'Student Record paste by SD'!I654</f>
        <v>0</v>
      </c>
      <c r="AL656" s="9">
        <f>'Student Record paste by SD'!O654</f>
        <v>0</v>
      </c>
    </row>
    <row r="657" spans="35:38">
      <c r="AI657" s="9">
        <f>'Student Record paste by SD'!A655</f>
        <v>0</v>
      </c>
      <c r="AJ657" s="9" t="b">
        <f t="shared" si="31"/>
        <v>0</v>
      </c>
      <c r="AK657" s="9">
        <f>'Student Record paste by SD'!I655</f>
        <v>0</v>
      </c>
      <c r="AL657" s="9">
        <f>'Student Record paste by SD'!O655</f>
        <v>0</v>
      </c>
    </row>
    <row r="658" spans="35:38">
      <c r="AI658" s="9">
        <f>'Student Record paste by SD'!A656</f>
        <v>0</v>
      </c>
      <c r="AJ658" s="9" t="b">
        <f t="shared" si="31"/>
        <v>0</v>
      </c>
      <c r="AK658" s="9">
        <f>'Student Record paste by SD'!I656</f>
        <v>0</v>
      </c>
      <c r="AL658" s="9">
        <f>'Student Record paste by SD'!O656</f>
        <v>0</v>
      </c>
    </row>
    <row r="659" spans="35:38">
      <c r="AI659" s="9">
        <f>'Student Record paste by SD'!A657</f>
        <v>0</v>
      </c>
      <c r="AJ659" s="9" t="b">
        <f t="shared" si="31"/>
        <v>0</v>
      </c>
      <c r="AK659" s="9">
        <f>'Student Record paste by SD'!I657</f>
        <v>0</v>
      </c>
      <c r="AL659" s="9">
        <f>'Student Record paste by SD'!O657</f>
        <v>0</v>
      </c>
    </row>
    <row r="660" spans="35:38">
      <c r="AI660" s="9">
        <f>'Student Record paste by SD'!A658</f>
        <v>0</v>
      </c>
      <c r="AJ660" s="9" t="b">
        <f t="shared" si="31"/>
        <v>0</v>
      </c>
      <c r="AK660" s="9">
        <f>'Student Record paste by SD'!I658</f>
        <v>0</v>
      </c>
      <c r="AL660" s="9">
        <f>'Student Record paste by SD'!O658</f>
        <v>0</v>
      </c>
    </row>
    <row r="661" spans="35:38">
      <c r="AI661" s="9">
        <f>'Student Record paste by SD'!A659</f>
        <v>0</v>
      </c>
      <c r="AJ661" s="9" t="b">
        <f t="shared" si="31"/>
        <v>0</v>
      </c>
      <c r="AK661" s="9">
        <f>'Student Record paste by SD'!I659</f>
        <v>0</v>
      </c>
      <c r="AL661" s="9">
        <f>'Student Record paste by SD'!O659</f>
        <v>0</v>
      </c>
    </row>
    <row r="662" spans="35:38">
      <c r="AI662" s="9">
        <f>'Student Record paste by SD'!A660</f>
        <v>0</v>
      </c>
      <c r="AJ662" s="9" t="b">
        <f t="shared" si="31"/>
        <v>0</v>
      </c>
      <c r="AK662" s="9">
        <f>'Student Record paste by SD'!I660</f>
        <v>0</v>
      </c>
      <c r="AL662" s="9">
        <f>'Student Record paste by SD'!O660</f>
        <v>0</v>
      </c>
    </row>
    <row r="663" spans="35:38">
      <c r="AI663" s="9">
        <f>'Student Record paste by SD'!A661</f>
        <v>0</v>
      </c>
      <c r="AJ663" s="9" t="b">
        <f t="shared" si="31"/>
        <v>0</v>
      </c>
      <c r="AK663" s="9">
        <f>'Student Record paste by SD'!I661</f>
        <v>0</v>
      </c>
      <c r="AL663" s="9">
        <f>'Student Record paste by SD'!O661</f>
        <v>0</v>
      </c>
    </row>
    <row r="664" spans="35:38">
      <c r="AI664" s="9">
        <f>'Student Record paste by SD'!A662</f>
        <v>0</v>
      </c>
      <c r="AJ664" s="9" t="b">
        <f t="shared" si="31"/>
        <v>0</v>
      </c>
      <c r="AK664" s="9">
        <f>'Student Record paste by SD'!I662</f>
        <v>0</v>
      </c>
      <c r="AL664" s="9">
        <f>'Student Record paste by SD'!O662</f>
        <v>0</v>
      </c>
    </row>
    <row r="665" spans="35:38">
      <c r="AI665" s="9">
        <f>'Student Record paste by SD'!A663</f>
        <v>0</v>
      </c>
      <c r="AJ665" s="9" t="b">
        <f t="shared" si="31"/>
        <v>0</v>
      </c>
      <c r="AK665" s="9">
        <f>'Student Record paste by SD'!I663</f>
        <v>0</v>
      </c>
      <c r="AL665" s="9">
        <f>'Student Record paste by SD'!O663</f>
        <v>0</v>
      </c>
    </row>
    <row r="666" spans="35:38">
      <c r="AI666" s="9">
        <f>'Student Record paste by SD'!A664</f>
        <v>0</v>
      </c>
      <c r="AJ666" s="9" t="b">
        <f t="shared" si="31"/>
        <v>0</v>
      </c>
      <c r="AK666" s="9">
        <f>'Student Record paste by SD'!I664</f>
        <v>0</v>
      </c>
      <c r="AL666" s="9">
        <f>'Student Record paste by SD'!O664</f>
        <v>0</v>
      </c>
    </row>
    <row r="667" spans="35:38">
      <c r="AI667" s="9">
        <f>'Student Record paste by SD'!A665</f>
        <v>0</v>
      </c>
      <c r="AJ667" s="9" t="b">
        <f t="shared" si="31"/>
        <v>0</v>
      </c>
      <c r="AK667" s="9">
        <f>'Student Record paste by SD'!I665</f>
        <v>0</v>
      </c>
      <c r="AL667" s="9">
        <f>'Student Record paste by SD'!O665</f>
        <v>0</v>
      </c>
    </row>
    <row r="668" spans="35:38">
      <c r="AI668" s="9">
        <f>'Student Record paste by SD'!A666</f>
        <v>0</v>
      </c>
      <c r="AJ668" s="9" t="b">
        <f t="shared" si="31"/>
        <v>0</v>
      </c>
      <c r="AK668" s="9">
        <f>'Student Record paste by SD'!I666</f>
        <v>0</v>
      </c>
      <c r="AL668" s="9">
        <f>'Student Record paste by SD'!O666</f>
        <v>0</v>
      </c>
    </row>
    <row r="669" spans="35:38">
      <c r="AI669" s="9">
        <f>'Student Record paste by SD'!A667</f>
        <v>0</v>
      </c>
      <c r="AJ669" s="9" t="b">
        <f t="shared" si="31"/>
        <v>0</v>
      </c>
      <c r="AK669" s="9">
        <f>'Student Record paste by SD'!I667</f>
        <v>0</v>
      </c>
      <c r="AL669" s="9">
        <f>'Student Record paste by SD'!O667</f>
        <v>0</v>
      </c>
    </row>
    <row r="670" spans="35:38">
      <c r="AI670" s="9">
        <f>'Student Record paste by SD'!A668</f>
        <v>0</v>
      </c>
      <c r="AJ670" s="9" t="b">
        <f t="shared" si="31"/>
        <v>0</v>
      </c>
      <c r="AK670" s="9">
        <f>'Student Record paste by SD'!I668</f>
        <v>0</v>
      </c>
      <c r="AL670" s="9">
        <f>'Student Record paste by SD'!O668</f>
        <v>0</v>
      </c>
    </row>
    <row r="671" spans="35:38">
      <c r="AI671" s="9">
        <f>'Student Record paste by SD'!A669</f>
        <v>0</v>
      </c>
      <c r="AJ671" s="9" t="b">
        <f t="shared" si="31"/>
        <v>0</v>
      </c>
      <c r="AK671" s="9">
        <f>'Student Record paste by SD'!I669</f>
        <v>0</v>
      </c>
      <c r="AL671" s="9">
        <f>'Student Record paste by SD'!O669</f>
        <v>0</v>
      </c>
    </row>
    <row r="672" spans="35:38">
      <c r="AI672" s="9">
        <f>'Student Record paste by SD'!A670</f>
        <v>0</v>
      </c>
      <c r="AJ672" s="9" t="b">
        <f t="shared" si="31"/>
        <v>0</v>
      </c>
      <c r="AK672" s="9">
        <f>'Student Record paste by SD'!I670</f>
        <v>0</v>
      </c>
      <c r="AL672" s="9">
        <f>'Student Record paste by SD'!O670</f>
        <v>0</v>
      </c>
    </row>
    <row r="673" spans="35:38">
      <c r="AI673" s="9">
        <f>'Student Record paste by SD'!A671</f>
        <v>0</v>
      </c>
      <c r="AJ673" s="9" t="b">
        <f t="shared" si="31"/>
        <v>0</v>
      </c>
      <c r="AK673" s="9">
        <f>'Student Record paste by SD'!I671</f>
        <v>0</v>
      </c>
      <c r="AL673" s="9">
        <f>'Student Record paste by SD'!O671</f>
        <v>0</v>
      </c>
    </row>
    <row r="674" spans="35:38">
      <c r="AI674" s="9">
        <f>'Student Record paste by SD'!A672</f>
        <v>0</v>
      </c>
      <c r="AJ674" s="9" t="b">
        <f t="shared" si="31"/>
        <v>0</v>
      </c>
      <c r="AK674" s="9">
        <f>'Student Record paste by SD'!I672</f>
        <v>0</v>
      </c>
      <c r="AL674" s="9">
        <f>'Student Record paste by SD'!O672</f>
        <v>0</v>
      </c>
    </row>
    <row r="675" spans="35:38">
      <c r="AI675" s="9">
        <f>'Student Record paste by SD'!A673</f>
        <v>0</v>
      </c>
      <c r="AJ675" s="9" t="b">
        <f t="shared" si="31"/>
        <v>0</v>
      </c>
      <c r="AK675" s="9">
        <f>'Student Record paste by SD'!I673</f>
        <v>0</v>
      </c>
      <c r="AL675" s="9">
        <f>'Student Record paste by SD'!O673</f>
        <v>0</v>
      </c>
    </row>
    <row r="676" spans="35:38">
      <c r="AI676" s="9">
        <f>'Student Record paste by SD'!A674</f>
        <v>0</v>
      </c>
      <c r="AJ676" s="9" t="b">
        <f t="shared" si="31"/>
        <v>0</v>
      </c>
      <c r="AK676" s="9">
        <f>'Student Record paste by SD'!I674</f>
        <v>0</v>
      </c>
      <c r="AL676" s="9">
        <f>'Student Record paste by SD'!O674</f>
        <v>0</v>
      </c>
    </row>
    <row r="677" spans="35:38">
      <c r="AI677" s="9">
        <f>'Student Record paste by SD'!A675</f>
        <v>0</v>
      </c>
      <c r="AJ677" s="9" t="b">
        <f t="shared" si="31"/>
        <v>0</v>
      </c>
      <c r="AK677" s="9">
        <f>'Student Record paste by SD'!I675</f>
        <v>0</v>
      </c>
      <c r="AL677" s="9">
        <f>'Student Record paste by SD'!O675</f>
        <v>0</v>
      </c>
    </row>
    <row r="678" spans="35:38">
      <c r="AI678" s="9">
        <f>'Student Record paste by SD'!A676</f>
        <v>0</v>
      </c>
      <c r="AJ678" s="9" t="b">
        <f t="shared" si="31"/>
        <v>0</v>
      </c>
      <c r="AK678" s="9">
        <f>'Student Record paste by SD'!I676</f>
        <v>0</v>
      </c>
      <c r="AL678" s="9">
        <f>'Student Record paste by SD'!O676</f>
        <v>0</v>
      </c>
    </row>
    <row r="679" spans="35:38">
      <c r="AI679" s="9">
        <f>'Student Record paste by SD'!A677</f>
        <v>0</v>
      </c>
      <c r="AJ679" s="9" t="b">
        <f t="shared" si="31"/>
        <v>0</v>
      </c>
      <c r="AK679" s="9">
        <f>'Student Record paste by SD'!I677</f>
        <v>0</v>
      </c>
      <c r="AL679" s="9">
        <f>'Student Record paste by SD'!O677</f>
        <v>0</v>
      </c>
    </row>
    <row r="680" spans="35:38">
      <c r="AI680" s="9">
        <f>'Student Record paste by SD'!A678</f>
        <v>0</v>
      </c>
      <c r="AJ680" s="9" t="b">
        <f t="shared" si="31"/>
        <v>0</v>
      </c>
      <c r="AK680" s="9">
        <f>'Student Record paste by SD'!I678</f>
        <v>0</v>
      </c>
      <c r="AL680" s="9">
        <f>'Student Record paste by SD'!O678</f>
        <v>0</v>
      </c>
    </row>
    <row r="681" spans="35:38">
      <c r="AI681" s="9">
        <f>'Student Record paste by SD'!A679</f>
        <v>0</v>
      </c>
      <c r="AJ681" s="9" t="b">
        <f t="shared" si="31"/>
        <v>0</v>
      </c>
      <c r="AK681" s="9">
        <f>'Student Record paste by SD'!I679</f>
        <v>0</v>
      </c>
      <c r="AL681" s="9">
        <f>'Student Record paste by SD'!O679</f>
        <v>0</v>
      </c>
    </row>
    <row r="682" spans="35:38">
      <c r="AI682" s="9">
        <f>'Student Record paste by SD'!A680</f>
        <v>0</v>
      </c>
      <c r="AJ682" s="9" t="b">
        <f t="shared" si="31"/>
        <v>0</v>
      </c>
      <c r="AK682" s="9">
        <f>'Student Record paste by SD'!I680</f>
        <v>0</v>
      </c>
      <c r="AL682" s="9">
        <f>'Student Record paste by SD'!O680</f>
        <v>0</v>
      </c>
    </row>
    <row r="683" spans="35:38">
      <c r="AI683" s="9">
        <f>'Student Record paste by SD'!A681</f>
        <v>0</v>
      </c>
      <c r="AJ683" s="9" t="b">
        <f t="shared" si="31"/>
        <v>0</v>
      </c>
      <c r="AK683" s="9">
        <f>'Student Record paste by SD'!I681</f>
        <v>0</v>
      </c>
      <c r="AL683" s="9">
        <f>'Student Record paste by SD'!O681</f>
        <v>0</v>
      </c>
    </row>
    <row r="684" spans="35:38">
      <c r="AI684" s="9">
        <f>'Student Record paste by SD'!A682</f>
        <v>0</v>
      </c>
      <c r="AJ684" s="9" t="b">
        <f t="shared" si="31"/>
        <v>0</v>
      </c>
      <c r="AK684" s="9">
        <f>'Student Record paste by SD'!I682</f>
        <v>0</v>
      </c>
      <c r="AL684" s="9">
        <f>'Student Record paste by SD'!O682</f>
        <v>0</v>
      </c>
    </row>
    <row r="685" spans="35:38">
      <c r="AI685" s="9">
        <f>'Student Record paste by SD'!A683</f>
        <v>0</v>
      </c>
      <c r="AJ685" s="9" t="b">
        <f t="shared" si="31"/>
        <v>0</v>
      </c>
      <c r="AK685" s="9">
        <f>'Student Record paste by SD'!I683</f>
        <v>0</v>
      </c>
      <c r="AL685" s="9">
        <f>'Student Record paste by SD'!O683</f>
        <v>0</v>
      </c>
    </row>
    <row r="686" spans="35:38">
      <c r="AI686" s="9">
        <f>'Student Record paste by SD'!A684</f>
        <v>0</v>
      </c>
      <c r="AJ686" s="9" t="b">
        <f t="shared" si="31"/>
        <v>0</v>
      </c>
      <c r="AK686" s="9">
        <f>'Student Record paste by SD'!I684</f>
        <v>0</v>
      </c>
      <c r="AL686" s="9">
        <f>'Student Record paste by SD'!O684</f>
        <v>0</v>
      </c>
    </row>
    <row r="687" spans="35:38">
      <c r="AI687" s="9">
        <f>'Student Record paste by SD'!A685</f>
        <v>0</v>
      </c>
      <c r="AJ687" s="9" t="b">
        <f t="shared" si="31"/>
        <v>0</v>
      </c>
      <c r="AK687" s="9">
        <f>'Student Record paste by SD'!I685</f>
        <v>0</v>
      </c>
      <c r="AL687" s="9">
        <f>'Student Record paste by SD'!O685</f>
        <v>0</v>
      </c>
    </row>
    <row r="688" spans="35:38">
      <c r="AI688" s="9">
        <f>'Student Record paste by SD'!A686</f>
        <v>0</v>
      </c>
      <c r="AJ688" s="9" t="b">
        <f t="shared" si="31"/>
        <v>0</v>
      </c>
      <c r="AK688" s="9">
        <f>'Student Record paste by SD'!I686</f>
        <v>0</v>
      </c>
      <c r="AL688" s="9">
        <f>'Student Record paste by SD'!O686</f>
        <v>0</v>
      </c>
    </row>
    <row r="689" spans="35:38">
      <c r="AI689" s="9">
        <f>'Student Record paste by SD'!A687</f>
        <v>0</v>
      </c>
      <c r="AJ689" s="9" t="b">
        <f t="shared" si="31"/>
        <v>0</v>
      </c>
      <c r="AK689" s="9">
        <f>'Student Record paste by SD'!I687</f>
        <v>0</v>
      </c>
      <c r="AL689" s="9">
        <f>'Student Record paste by SD'!O687</f>
        <v>0</v>
      </c>
    </row>
    <row r="690" spans="35:38">
      <c r="AI690" s="9">
        <f>'Student Record paste by SD'!A688</f>
        <v>0</v>
      </c>
      <c r="AJ690" s="9" t="b">
        <f t="shared" si="31"/>
        <v>0</v>
      </c>
      <c r="AK690" s="9">
        <f>'Student Record paste by SD'!I688</f>
        <v>0</v>
      </c>
      <c r="AL690" s="9">
        <f>'Student Record paste by SD'!O688</f>
        <v>0</v>
      </c>
    </row>
    <row r="691" spans="35:38">
      <c r="AI691" s="9">
        <f>'Student Record paste by SD'!A689</f>
        <v>0</v>
      </c>
      <c r="AJ691" s="9" t="b">
        <f t="shared" si="31"/>
        <v>0</v>
      </c>
      <c r="AK691" s="9">
        <f>'Student Record paste by SD'!I689</f>
        <v>0</v>
      </c>
      <c r="AL691" s="9">
        <f>'Student Record paste by SD'!O689</f>
        <v>0</v>
      </c>
    </row>
    <row r="692" spans="35:38">
      <c r="AI692" s="9">
        <f>'Student Record paste by SD'!A690</f>
        <v>0</v>
      </c>
      <c r="AJ692" s="9" t="b">
        <f t="shared" si="31"/>
        <v>0</v>
      </c>
      <c r="AK692" s="9">
        <f>'Student Record paste by SD'!I690</f>
        <v>0</v>
      </c>
      <c r="AL692" s="9">
        <f>'Student Record paste by SD'!O690</f>
        <v>0</v>
      </c>
    </row>
    <row r="693" spans="35:38">
      <c r="AI693" s="9">
        <f>'Student Record paste by SD'!A691</f>
        <v>0</v>
      </c>
      <c r="AJ693" s="9" t="b">
        <f t="shared" si="31"/>
        <v>0</v>
      </c>
      <c r="AK693" s="9">
        <f>'Student Record paste by SD'!I691</f>
        <v>0</v>
      </c>
      <c r="AL693" s="9">
        <f>'Student Record paste by SD'!O691</f>
        <v>0</v>
      </c>
    </row>
    <row r="694" spans="35:38">
      <c r="AI694" s="9">
        <f>'Student Record paste by SD'!A692</f>
        <v>0</v>
      </c>
      <c r="AJ694" s="9" t="b">
        <f t="shared" si="31"/>
        <v>0</v>
      </c>
      <c r="AK694" s="9">
        <f>'Student Record paste by SD'!I692</f>
        <v>0</v>
      </c>
      <c r="AL694" s="9">
        <f>'Student Record paste by SD'!O692</f>
        <v>0</v>
      </c>
    </row>
    <row r="695" spans="35:38">
      <c r="AI695" s="9">
        <f>'Student Record paste by SD'!A693</f>
        <v>0</v>
      </c>
      <c r="AJ695" s="9" t="b">
        <f t="shared" si="31"/>
        <v>0</v>
      </c>
      <c r="AK695" s="9">
        <f>'Student Record paste by SD'!I693</f>
        <v>0</v>
      </c>
      <c r="AL695" s="9">
        <f>'Student Record paste by SD'!O693</f>
        <v>0</v>
      </c>
    </row>
    <row r="696" spans="35:38">
      <c r="AI696" s="9">
        <f>'Student Record paste by SD'!A694</f>
        <v>0</v>
      </c>
      <c r="AJ696" s="9" t="b">
        <f t="shared" si="31"/>
        <v>0</v>
      </c>
      <c r="AK696" s="9">
        <f>'Student Record paste by SD'!I694</f>
        <v>0</v>
      </c>
      <c r="AL696" s="9">
        <f>'Student Record paste by SD'!O694</f>
        <v>0</v>
      </c>
    </row>
    <row r="697" spans="35:38">
      <c r="AI697" s="9">
        <f>'Student Record paste by SD'!A695</f>
        <v>0</v>
      </c>
      <c r="AJ697" s="9" t="b">
        <f t="shared" si="31"/>
        <v>0</v>
      </c>
      <c r="AK697" s="9">
        <f>'Student Record paste by SD'!I695</f>
        <v>0</v>
      </c>
      <c r="AL697" s="9">
        <f>'Student Record paste by SD'!O695</f>
        <v>0</v>
      </c>
    </row>
    <row r="698" spans="35:38">
      <c r="AI698" s="9">
        <f>'Student Record paste by SD'!A696</f>
        <v>0</v>
      </c>
      <c r="AJ698" s="9" t="b">
        <f t="shared" si="31"/>
        <v>0</v>
      </c>
      <c r="AK698" s="9">
        <f>'Student Record paste by SD'!I696</f>
        <v>0</v>
      </c>
      <c r="AL698" s="9">
        <f>'Student Record paste by SD'!O696</f>
        <v>0</v>
      </c>
    </row>
    <row r="699" spans="35:38">
      <c r="AI699" s="9">
        <f>'Student Record paste by SD'!A697</f>
        <v>0</v>
      </c>
      <c r="AJ699" s="9" t="b">
        <f t="shared" si="31"/>
        <v>0</v>
      </c>
      <c r="AK699" s="9">
        <f>'Student Record paste by SD'!I697</f>
        <v>0</v>
      </c>
      <c r="AL699" s="9">
        <f>'Student Record paste by SD'!O697</f>
        <v>0</v>
      </c>
    </row>
    <row r="700" spans="35:38">
      <c r="AI700" s="9">
        <f>'Student Record paste by SD'!A698</f>
        <v>0</v>
      </c>
      <c r="AJ700" s="9" t="b">
        <f t="shared" si="31"/>
        <v>0</v>
      </c>
      <c r="AK700" s="9">
        <f>'Student Record paste by SD'!I698</f>
        <v>0</v>
      </c>
      <c r="AL700" s="9">
        <f>'Student Record paste by SD'!O698</f>
        <v>0</v>
      </c>
    </row>
    <row r="701" spans="35:38">
      <c r="AI701" s="9">
        <f>'Student Record paste by SD'!A699</f>
        <v>0</v>
      </c>
      <c r="AJ701" s="9" t="b">
        <f t="shared" si="31"/>
        <v>0</v>
      </c>
      <c r="AK701" s="9">
        <f>'Student Record paste by SD'!I699</f>
        <v>0</v>
      </c>
      <c r="AL701" s="9">
        <f>'Student Record paste by SD'!O699</f>
        <v>0</v>
      </c>
    </row>
    <row r="702" spans="35:38">
      <c r="AI702" s="9">
        <f>'Student Record paste by SD'!A700</f>
        <v>0</v>
      </c>
      <c r="AJ702" s="9" t="b">
        <f t="shared" si="31"/>
        <v>0</v>
      </c>
      <c r="AK702" s="9">
        <f>'Student Record paste by SD'!I700</f>
        <v>0</v>
      </c>
      <c r="AL702" s="9">
        <f>'Student Record paste by SD'!O700</f>
        <v>0</v>
      </c>
    </row>
    <row r="703" spans="35:38">
      <c r="AI703" s="9">
        <f>'Student Record paste by SD'!A701</f>
        <v>0</v>
      </c>
      <c r="AJ703" s="9" t="b">
        <f t="shared" si="31"/>
        <v>0</v>
      </c>
      <c r="AK703" s="9">
        <f>'Student Record paste by SD'!I701</f>
        <v>0</v>
      </c>
      <c r="AL703" s="9">
        <f>'Student Record paste by SD'!O701</f>
        <v>0</v>
      </c>
    </row>
    <row r="704" spans="35:38">
      <c r="AI704" s="9">
        <f>'Student Record paste by SD'!A702</f>
        <v>0</v>
      </c>
      <c r="AJ704" s="9" t="b">
        <f t="shared" si="31"/>
        <v>0</v>
      </c>
      <c r="AK704" s="9">
        <f>'Student Record paste by SD'!I702</f>
        <v>0</v>
      </c>
      <c r="AL704" s="9">
        <f>'Student Record paste by SD'!O702</f>
        <v>0</v>
      </c>
    </row>
    <row r="705" spans="35:38">
      <c r="AI705" s="9">
        <f>'Student Record paste by SD'!A703</f>
        <v>0</v>
      </c>
      <c r="AJ705" s="9" t="b">
        <f t="shared" si="31"/>
        <v>0</v>
      </c>
      <c r="AK705" s="9">
        <f>'Student Record paste by SD'!I703</f>
        <v>0</v>
      </c>
      <c r="AL705" s="9">
        <f>'Student Record paste by SD'!O703</f>
        <v>0</v>
      </c>
    </row>
    <row r="706" spans="35:38">
      <c r="AI706" s="9">
        <f>'Student Record paste by SD'!A704</f>
        <v>0</v>
      </c>
      <c r="AJ706" s="9" t="b">
        <f t="shared" si="31"/>
        <v>0</v>
      </c>
      <c r="AK706" s="9">
        <f>'Student Record paste by SD'!I704</f>
        <v>0</v>
      </c>
      <c r="AL706" s="9">
        <f>'Student Record paste by SD'!O704</f>
        <v>0</v>
      </c>
    </row>
    <row r="707" spans="35:38">
      <c r="AI707" s="9">
        <f>'Student Record paste by SD'!A705</f>
        <v>0</v>
      </c>
      <c r="AJ707" s="9" t="b">
        <f t="shared" si="31"/>
        <v>0</v>
      </c>
      <c r="AK707" s="9">
        <f>'Student Record paste by SD'!I705</f>
        <v>0</v>
      </c>
      <c r="AL707" s="9">
        <f>'Student Record paste by SD'!O705</f>
        <v>0</v>
      </c>
    </row>
    <row r="708" spans="35:38">
      <c r="AI708" s="9">
        <f>'Student Record paste by SD'!A706</f>
        <v>0</v>
      </c>
      <c r="AJ708" s="9" t="b">
        <f t="shared" si="31"/>
        <v>0</v>
      </c>
      <c r="AK708" s="9">
        <f>'Student Record paste by SD'!I706</f>
        <v>0</v>
      </c>
      <c r="AL708" s="9">
        <f>'Student Record paste by SD'!O706</f>
        <v>0</v>
      </c>
    </row>
    <row r="709" spans="35:38">
      <c r="AI709" s="9">
        <f>'Student Record paste by SD'!A707</f>
        <v>0</v>
      </c>
      <c r="AJ709" s="9" t="b">
        <f t="shared" ref="AJ709:AJ772" si="32">IF(AI709="","",IF(AI709=1,"A",IF(AI709=2,"B",IF(AI709=3,"C",IF(AI709=4,"D",IF(AI709=5,"E",IF(AI709=6,"F",IF(AI709=7,"G",IF(AI709=8,"H",IF(AI709=9,"I",IF(AI709=10,"J",IF(AI709=11,"K",IF(AI709=12,"L")))))))))))))</f>
        <v>0</v>
      </c>
      <c r="AK709" s="9">
        <f>'Student Record paste by SD'!I707</f>
        <v>0</v>
      </c>
      <c r="AL709" s="9">
        <f>'Student Record paste by SD'!O707</f>
        <v>0</v>
      </c>
    </row>
    <row r="710" spans="35:38">
      <c r="AI710" s="9">
        <f>'Student Record paste by SD'!A708</f>
        <v>0</v>
      </c>
      <c r="AJ710" s="9" t="b">
        <f t="shared" si="32"/>
        <v>0</v>
      </c>
      <c r="AK710" s="9">
        <f>'Student Record paste by SD'!I708</f>
        <v>0</v>
      </c>
      <c r="AL710" s="9">
        <f>'Student Record paste by SD'!O708</f>
        <v>0</v>
      </c>
    </row>
    <row r="711" spans="35:38">
      <c r="AI711" s="9">
        <f>'Student Record paste by SD'!A709</f>
        <v>0</v>
      </c>
      <c r="AJ711" s="9" t="b">
        <f t="shared" si="32"/>
        <v>0</v>
      </c>
      <c r="AK711" s="9">
        <f>'Student Record paste by SD'!I709</f>
        <v>0</v>
      </c>
      <c r="AL711" s="9">
        <f>'Student Record paste by SD'!O709</f>
        <v>0</v>
      </c>
    </row>
    <row r="712" spans="35:38">
      <c r="AI712" s="9">
        <f>'Student Record paste by SD'!A710</f>
        <v>0</v>
      </c>
      <c r="AJ712" s="9" t="b">
        <f t="shared" si="32"/>
        <v>0</v>
      </c>
      <c r="AK712" s="9">
        <f>'Student Record paste by SD'!I710</f>
        <v>0</v>
      </c>
      <c r="AL712" s="9">
        <f>'Student Record paste by SD'!O710</f>
        <v>0</v>
      </c>
    </row>
    <row r="713" spans="35:38">
      <c r="AI713" s="9">
        <f>'Student Record paste by SD'!A711</f>
        <v>0</v>
      </c>
      <c r="AJ713" s="9" t="b">
        <f t="shared" si="32"/>
        <v>0</v>
      </c>
      <c r="AK713" s="9">
        <f>'Student Record paste by SD'!I711</f>
        <v>0</v>
      </c>
      <c r="AL713" s="9">
        <f>'Student Record paste by SD'!O711</f>
        <v>0</v>
      </c>
    </row>
    <row r="714" spans="35:38">
      <c r="AI714" s="9">
        <f>'Student Record paste by SD'!A712</f>
        <v>0</v>
      </c>
      <c r="AJ714" s="9" t="b">
        <f t="shared" si="32"/>
        <v>0</v>
      </c>
      <c r="AK714" s="9">
        <f>'Student Record paste by SD'!I712</f>
        <v>0</v>
      </c>
      <c r="AL714" s="9">
        <f>'Student Record paste by SD'!O712</f>
        <v>0</v>
      </c>
    </row>
    <row r="715" spans="35:38">
      <c r="AI715" s="9">
        <f>'Student Record paste by SD'!A713</f>
        <v>0</v>
      </c>
      <c r="AJ715" s="9" t="b">
        <f t="shared" si="32"/>
        <v>0</v>
      </c>
      <c r="AK715" s="9">
        <f>'Student Record paste by SD'!I713</f>
        <v>0</v>
      </c>
      <c r="AL715" s="9">
        <f>'Student Record paste by SD'!O713</f>
        <v>0</v>
      </c>
    </row>
    <row r="716" spans="35:38">
      <c r="AI716" s="9">
        <f>'Student Record paste by SD'!A714</f>
        <v>0</v>
      </c>
      <c r="AJ716" s="9" t="b">
        <f t="shared" si="32"/>
        <v>0</v>
      </c>
      <c r="AK716" s="9">
        <f>'Student Record paste by SD'!I714</f>
        <v>0</v>
      </c>
      <c r="AL716" s="9">
        <f>'Student Record paste by SD'!O714</f>
        <v>0</v>
      </c>
    </row>
    <row r="717" spans="35:38">
      <c r="AI717" s="9">
        <f>'Student Record paste by SD'!A715</f>
        <v>0</v>
      </c>
      <c r="AJ717" s="9" t="b">
        <f t="shared" si="32"/>
        <v>0</v>
      </c>
      <c r="AK717" s="9">
        <f>'Student Record paste by SD'!I715</f>
        <v>0</v>
      </c>
      <c r="AL717" s="9">
        <f>'Student Record paste by SD'!O715</f>
        <v>0</v>
      </c>
    </row>
    <row r="718" spans="35:38">
      <c r="AI718" s="9">
        <f>'Student Record paste by SD'!A716</f>
        <v>0</v>
      </c>
      <c r="AJ718" s="9" t="b">
        <f t="shared" si="32"/>
        <v>0</v>
      </c>
      <c r="AK718" s="9">
        <f>'Student Record paste by SD'!I716</f>
        <v>0</v>
      </c>
      <c r="AL718" s="9">
        <f>'Student Record paste by SD'!O716</f>
        <v>0</v>
      </c>
    </row>
    <row r="719" spans="35:38">
      <c r="AI719" s="9">
        <f>'Student Record paste by SD'!A717</f>
        <v>0</v>
      </c>
      <c r="AJ719" s="9" t="b">
        <f t="shared" si="32"/>
        <v>0</v>
      </c>
      <c r="AK719" s="9">
        <f>'Student Record paste by SD'!I717</f>
        <v>0</v>
      </c>
      <c r="AL719" s="9">
        <f>'Student Record paste by SD'!O717</f>
        <v>0</v>
      </c>
    </row>
    <row r="720" spans="35:38">
      <c r="AI720" s="9">
        <f>'Student Record paste by SD'!A718</f>
        <v>0</v>
      </c>
      <c r="AJ720" s="9" t="b">
        <f t="shared" si="32"/>
        <v>0</v>
      </c>
      <c r="AK720" s="9">
        <f>'Student Record paste by SD'!I718</f>
        <v>0</v>
      </c>
      <c r="AL720" s="9">
        <f>'Student Record paste by SD'!O718</f>
        <v>0</v>
      </c>
    </row>
    <row r="721" spans="35:38">
      <c r="AI721" s="9">
        <f>'Student Record paste by SD'!A719</f>
        <v>0</v>
      </c>
      <c r="AJ721" s="9" t="b">
        <f t="shared" si="32"/>
        <v>0</v>
      </c>
      <c r="AK721" s="9">
        <f>'Student Record paste by SD'!I719</f>
        <v>0</v>
      </c>
      <c r="AL721" s="9">
        <f>'Student Record paste by SD'!O719</f>
        <v>0</v>
      </c>
    </row>
    <row r="722" spans="35:38">
      <c r="AI722" s="9">
        <f>'Student Record paste by SD'!A720</f>
        <v>0</v>
      </c>
      <c r="AJ722" s="9" t="b">
        <f t="shared" si="32"/>
        <v>0</v>
      </c>
      <c r="AK722" s="9">
        <f>'Student Record paste by SD'!I720</f>
        <v>0</v>
      </c>
      <c r="AL722" s="9">
        <f>'Student Record paste by SD'!O720</f>
        <v>0</v>
      </c>
    </row>
    <row r="723" spans="35:38">
      <c r="AI723" s="9">
        <f>'Student Record paste by SD'!A721</f>
        <v>0</v>
      </c>
      <c r="AJ723" s="9" t="b">
        <f t="shared" si="32"/>
        <v>0</v>
      </c>
      <c r="AK723" s="9">
        <f>'Student Record paste by SD'!I721</f>
        <v>0</v>
      </c>
      <c r="AL723" s="9">
        <f>'Student Record paste by SD'!O721</f>
        <v>0</v>
      </c>
    </row>
    <row r="724" spans="35:38">
      <c r="AI724" s="9">
        <f>'Student Record paste by SD'!A722</f>
        <v>0</v>
      </c>
      <c r="AJ724" s="9" t="b">
        <f t="shared" si="32"/>
        <v>0</v>
      </c>
      <c r="AK724" s="9">
        <f>'Student Record paste by SD'!I722</f>
        <v>0</v>
      </c>
      <c r="AL724" s="9">
        <f>'Student Record paste by SD'!O722</f>
        <v>0</v>
      </c>
    </row>
    <row r="725" spans="35:38">
      <c r="AI725" s="9">
        <f>'Student Record paste by SD'!A723</f>
        <v>0</v>
      </c>
      <c r="AJ725" s="9" t="b">
        <f t="shared" si="32"/>
        <v>0</v>
      </c>
      <c r="AK725" s="9">
        <f>'Student Record paste by SD'!I723</f>
        <v>0</v>
      </c>
      <c r="AL725" s="9">
        <f>'Student Record paste by SD'!O723</f>
        <v>0</v>
      </c>
    </row>
    <row r="726" spans="35:38">
      <c r="AI726" s="9">
        <f>'Student Record paste by SD'!A724</f>
        <v>0</v>
      </c>
      <c r="AJ726" s="9" t="b">
        <f t="shared" si="32"/>
        <v>0</v>
      </c>
      <c r="AK726" s="9">
        <f>'Student Record paste by SD'!I724</f>
        <v>0</v>
      </c>
      <c r="AL726" s="9">
        <f>'Student Record paste by SD'!O724</f>
        <v>0</v>
      </c>
    </row>
    <row r="727" spans="35:38">
      <c r="AI727" s="9">
        <f>'Student Record paste by SD'!A725</f>
        <v>0</v>
      </c>
      <c r="AJ727" s="9" t="b">
        <f t="shared" si="32"/>
        <v>0</v>
      </c>
      <c r="AK727" s="9">
        <f>'Student Record paste by SD'!I725</f>
        <v>0</v>
      </c>
      <c r="AL727" s="9">
        <f>'Student Record paste by SD'!O725</f>
        <v>0</v>
      </c>
    </row>
    <row r="728" spans="35:38">
      <c r="AI728" s="9">
        <f>'Student Record paste by SD'!A726</f>
        <v>0</v>
      </c>
      <c r="AJ728" s="9" t="b">
        <f t="shared" si="32"/>
        <v>0</v>
      </c>
      <c r="AK728" s="9">
        <f>'Student Record paste by SD'!I726</f>
        <v>0</v>
      </c>
      <c r="AL728" s="9">
        <f>'Student Record paste by SD'!O726</f>
        <v>0</v>
      </c>
    </row>
    <row r="729" spans="35:38">
      <c r="AI729" s="9">
        <f>'Student Record paste by SD'!A727</f>
        <v>0</v>
      </c>
      <c r="AJ729" s="9" t="b">
        <f t="shared" si="32"/>
        <v>0</v>
      </c>
      <c r="AK729" s="9">
        <f>'Student Record paste by SD'!I727</f>
        <v>0</v>
      </c>
      <c r="AL729" s="9">
        <f>'Student Record paste by SD'!O727</f>
        <v>0</v>
      </c>
    </row>
    <row r="730" spans="35:38">
      <c r="AI730" s="9">
        <f>'Student Record paste by SD'!A728</f>
        <v>0</v>
      </c>
      <c r="AJ730" s="9" t="b">
        <f t="shared" si="32"/>
        <v>0</v>
      </c>
      <c r="AK730" s="9">
        <f>'Student Record paste by SD'!I728</f>
        <v>0</v>
      </c>
      <c r="AL730" s="9">
        <f>'Student Record paste by SD'!O728</f>
        <v>0</v>
      </c>
    </row>
    <row r="731" spans="35:38">
      <c r="AI731" s="9">
        <f>'Student Record paste by SD'!A729</f>
        <v>0</v>
      </c>
      <c r="AJ731" s="9" t="b">
        <f t="shared" si="32"/>
        <v>0</v>
      </c>
      <c r="AK731" s="9">
        <f>'Student Record paste by SD'!I729</f>
        <v>0</v>
      </c>
      <c r="AL731" s="9">
        <f>'Student Record paste by SD'!O729</f>
        <v>0</v>
      </c>
    </row>
    <row r="732" spans="35:38">
      <c r="AI732" s="9">
        <f>'Student Record paste by SD'!A730</f>
        <v>0</v>
      </c>
      <c r="AJ732" s="9" t="b">
        <f t="shared" si="32"/>
        <v>0</v>
      </c>
      <c r="AK732" s="9">
        <f>'Student Record paste by SD'!I730</f>
        <v>0</v>
      </c>
      <c r="AL732" s="9">
        <f>'Student Record paste by SD'!O730</f>
        <v>0</v>
      </c>
    </row>
    <row r="733" spans="35:38">
      <c r="AI733" s="9">
        <f>'Student Record paste by SD'!A731</f>
        <v>0</v>
      </c>
      <c r="AJ733" s="9" t="b">
        <f t="shared" si="32"/>
        <v>0</v>
      </c>
      <c r="AK733" s="9">
        <f>'Student Record paste by SD'!I731</f>
        <v>0</v>
      </c>
      <c r="AL733" s="9">
        <f>'Student Record paste by SD'!O731</f>
        <v>0</v>
      </c>
    </row>
    <row r="734" spans="35:38">
      <c r="AI734" s="9">
        <f>'Student Record paste by SD'!A732</f>
        <v>0</v>
      </c>
      <c r="AJ734" s="9" t="b">
        <f t="shared" si="32"/>
        <v>0</v>
      </c>
      <c r="AK734" s="9">
        <f>'Student Record paste by SD'!I732</f>
        <v>0</v>
      </c>
      <c r="AL734" s="9">
        <f>'Student Record paste by SD'!O732</f>
        <v>0</v>
      </c>
    </row>
    <row r="735" spans="35:38">
      <c r="AI735" s="9">
        <f>'Student Record paste by SD'!A733</f>
        <v>0</v>
      </c>
      <c r="AJ735" s="9" t="b">
        <f t="shared" si="32"/>
        <v>0</v>
      </c>
      <c r="AK735" s="9">
        <f>'Student Record paste by SD'!I733</f>
        <v>0</v>
      </c>
      <c r="AL735" s="9">
        <f>'Student Record paste by SD'!O733</f>
        <v>0</v>
      </c>
    </row>
    <row r="736" spans="35:38">
      <c r="AI736" s="9">
        <f>'Student Record paste by SD'!A734</f>
        <v>0</v>
      </c>
      <c r="AJ736" s="9" t="b">
        <f t="shared" si="32"/>
        <v>0</v>
      </c>
      <c r="AK736" s="9">
        <f>'Student Record paste by SD'!I734</f>
        <v>0</v>
      </c>
      <c r="AL736" s="9">
        <f>'Student Record paste by SD'!O734</f>
        <v>0</v>
      </c>
    </row>
    <row r="737" spans="35:38">
      <c r="AI737" s="9">
        <f>'Student Record paste by SD'!A735</f>
        <v>0</v>
      </c>
      <c r="AJ737" s="9" t="b">
        <f t="shared" si="32"/>
        <v>0</v>
      </c>
      <c r="AK737" s="9">
        <f>'Student Record paste by SD'!I735</f>
        <v>0</v>
      </c>
      <c r="AL737" s="9">
        <f>'Student Record paste by SD'!O735</f>
        <v>0</v>
      </c>
    </row>
    <row r="738" spans="35:38">
      <c r="AI738" s="9">
        <f>'Student Record paste by SD'!A736</f>
        <v>0</v>
      </c>
      <c r="AJ738" s="9" t="b">
        <f t="shared" si="32"/>
        <v>0</v>
      </c>
      <c r="AK738" s="9">
        <f>'Student Record paste by SD'!I736</f>
        <v>0</v>
      </c>
      <c r="AL738" s="9">
        <f>'Student Record paste by SD'!O736</f>
        <v>0</v>
      </c>
    </row>
    <row r="739" spans="35:38">
      <c r="AI739" s="9">
        <f>'Student Record paste by SD'!A737</f>
        <v>0</v>
      </c>
      <c r="AJ739" s="9" t="b">
        <f t="shared" si="32"/>
        <v>0</v>
      </c>
      <c r="AK739" s="9">
        <f>'Student Record paste by SD'!I737</f>
        <v>0</v>
      </c>
      <c r="AL739" s="9">
        <f>'Student Record paste by SD'!O737</f>
        <v>0</v>
      </c>
    </row>
    <row r="740" spans="35:38">
      <c r="AI740" s="9">
        <f>'Student Record paste by SD'!A738</f>
        <v>0</v>
      </c>
      <c r="AJ740" s="9" t="b">
        <f t="shared" si="32"/>
        <v>0</v>
      </c>
      <c r="AK740" s="9">
        <f>'Student Record paste by SD'!I738</f>
        <v>0</v>
      </c>
      <c r="AL740" s="9">
        <f>'Student Record paste by SD'!O738</f>
        <v>0</v>
      </c>
    </row>
    <row r="741" spans="35:38">
      <c r="AI741" s="9">
        <f>'Student Record paste by SD'!A739</f>
        <v>0</v>
      </c>
      <c r="AJ741" s="9" t="b">
        <f t="shared" si="32"/>
        <v>0</v>
      </c>
      <c r="AK741" s="9">
        <f>'Student Record paste by SD'!I739</f>
        <v>0</v>
      </c>
      <c r="AL741" s="9">
        <f>'Student Record paste by SD'!O739</f>
        <v>0</v>
      </c>
    </row>
    <row r="742" spans="35:38">
      <c r="AI742" s="9">
        <f>'Student Record paste by SD'!A740</f>
        <v>0</v>
      </c>
      <c r="AJ742" s="9" t="b">
        <f t="shared" si="32"/>
        <v>0</v>
      </c>
      <c r="AK742" s="9">
        <f>'Student Record paste by SD'!I740</f>
        <v>0</v>
      </c>
      <c r="AL742" s="9">
        <f>'Student Record paste by SD'!O740</f>
        <v>0</v>
      </c>
    </row>
    <row r="743" spans="35:38">
      <c r="AI743" s="9">
        <f>'Student Record paste by SD'!A741</f>
        <v>0</v>
      </c>
      <c r="AJ743" s="9" t="b">
        <f t="shared" si="32"/>
        <v>0</v>
      </c>
      <c r="AK743" s="9">
        <f>'Student Record paste by SD'!I741</f>
        <v>0</v>
      </c>
      <c r="AL743" s="9">
        <f>'Student Record paste by SD'!O741</f>
        <v>0</v>
      </c>
    </row>
    <row r="744" spans="35:38">
      <c r="AI744" s="9">
        <f>'Student Record paste by SD'!A742</f>
        <v>0</v>
      </c>
      <c r="AJ744" s="9" t="b">
        <f t="shared" si="32"/>
        <v>0</v>
      </c>
      <c r="AK744" s="9">
        <f>'Student Record paste by SD'!I742</f>
        <v>0</v>
      </c>
      <c r="AL744" s="9">
        <f>'Student Record paste by SD'!O742</f>
        <v>0</v>
      </c>
    </row>
    <row r="745" spans="35:38">
      <c r="AI745" s="9">
        <f>'Student Record paste by SD'!A743</f>
        <v>0</v>
      </c>
      <c r="AJ745" s="9" t="b">
        <f t="shared" si="32"/>
        <v>0</v>
      </c>
      <c r="AK745" s="9">
        <f>'Student Record paste by SD'!I743</f>
        <v>0</v>
      </c>
      <c r="AL745" s="9">
        <f>'Student Record paste by SD'!O743</f>
        <v>0</v>
      </c>
    </row>
    <row r="746" spans="35:38">
      <c r="AI746" s="9">
        <f>'Student Record paste by SD'!A744</f>
        <v>0</v>
      </c>
      <c r="AJ746" s="9" t="b">
        <f t="shared" si="32"/>
        <v>0</v>
      </c>
      <c r="AK746" s="9">
        <f>'Student Record paste by SD'!I744</f>
        <v>0</v>
      </c>
      <c r="AL746" s="9">
        <f>'Student Record paste by SD'!O744</f>
        <v>0</v>
      </c>
    </row>
    <row r="747" spans="35:38">
      <c r="AI747" s="9">
        <f>'Student Record paste by SD'!A745</f>
        <v>0</v>
      </c>
      <c r="AJ747" s="9" t="b">
        <f t="shared" si="32"/>
        <v>0</v>
      </c>
      <c r="AK747" s="9">
        <f>'Student Record paste by SD'!I745</f>
        <v>0</v>
      </c>
      <c r="AL747" s="9">
        <f>'Student Record paste by SD'!O745</f>
        <v>0</v>
      </c>
    </row>
    <row r="748" spans="35:38">
      <c r="AI748" s="9">
        <f>'Student Record paste by SD'!A746</f>
        <v>0</v>
      </c>
      <c r="AJ748" s="9" t="b">
        <f t="shared" si="32"/>
        <v>0</v>
      </c>
      <c r="AK748" s="9">
        <f>'Student Record paste by SD'!I746</f>
        <v>0</v>
      </c>
      <c r="AL748" s="9">
        <f>'Student Record paste by SD'!O746</f>
        <v>0</v>
      </c>
    </row>
    <row r="749" spans="35:38">
      <c r="AI749" s="9">
        <f>'Student Record paste by SD'!A747</f>
        <v>0</v>
      </c>
      <c r="AJ749" s="9" t="b">
        <f t="shared" si="32"/>
        <v>0</v>
      </c>
      <c r="AK749" s="9">
        <f>'Student Record paste by SD'!I747</f>
        <v>0</v>
      </c>
      <c r="AL749" s="9">
        <f>'Student Record paste by SD'!O747</f>
        <v>0</v>
      </c>
    </row>
    <row r="750" spans="35:38">
      <c r="AI750" s="9">
        <f>'Student Record paste by SD'!A748</f>
        <v>0</v>
      </c>
      <c r="AJ750" s="9" t="b">
        <f t="shared" si="32"/>
        <v>0</v>
      </c>
      <c r="AK750" s="9">
        <f>'Student Record paste by SD'!I748</f>
        <v>0</v>
      </c>
      <c r="AL750" s="9">
        <f>'Student Record paste by SD'!O748</f>
        <v>0</v>
      </c>
    </row>
    <row r="751" spans="35:38">
      <c r="AI751" s="9">
        <f>'Student Record paste by SD'!A749</f>
        <v>0</v>
      </c>
      <c r="AJ751" s="9" t="b">
        <f t="shared" si="32"/>
        <v>0</v>
      </c>
      <c r="AK751" s="9">
        <f>'Student Record paste by SD'!I749</f>
        <v>0</v>
      </c>
      <c r="AL751" s="9">
        <f>'Student Record paste by SD'!O749</f>
        <v>0</v>
      </c>
    </row>
    <row r="752" spans="35:38">
      <c r="AI752" s="9">
        <f>'Student Record paste by SD'!A750</f>
        <v>0</v>
      </c>
      <c r="AJ752" s="9" t="b">
        <f t="shared" si="32"/>
        <v>0</v>
      </c>
      <c r="AK752" s="9">
        <f>'Student Record paste by SD'!I750</f>
        <v>0</v>
      </c>
      <c r="AL752" s="9">
        <f>'Student Record paste by SD'!O750</f>
        <v>0</v>
      </c>
    </row>
    <row r="753" spans="35:38">
      <c r="AI753" s="9">
        <f>'Student Record paste by SD'!A751</f>
        <v>0</v>
      </c>
      <c r="AJ753" s="9" t="b">
        <f t="shared" si="32"/>
        <v>0</v>
      </c>
      <c r="AK753" s="9">
        <f>'Student Record paste by SD'!I751</f>
        <v>0</v>
      </c>
      <c r="AL753" s="9">
        <f>'Student Record paste by SD'!O751</f>
        <v>0</v>
      </c>
    </row>
    <row r="754" spans="35:38">
      <c r="AI754" s="9">
        <f>'Student Record paste by SD'!A752</f>
        <v>0</v>
      </c>
      <c r="AJ754" s="9" t="b">
        <f t="shared" si="32"/>
        <v>0</v>
      </c>
      <c r="AK754" s="9">
        <f>'Student Record paste by SD'!I752</f>
        <v>0</v>
      </c>
      <c r="AL754" s="9">
        <f>'Student Record paste by SD'!O752</f>
        <v>0</v>
      </c>
    </row>
    <row r="755" spans="35:38">
      <c r="AI755" s="9">
        <f>'Student Record paste by SD'!A753</f>
        <v>0</v>
      </c>
      <c r="AJ755" s="9" t="b">
        <f t="shared" si="32"/>
        <v>0</v>
      </c>
      <c r="AK755" s="9">
        <f>'Student Record paste by SD'!I753</f>
        <v>0</v>
      </c>
      <c r="AL755" s="9">
        <f>'Student Record paste by SD'!O753</f>
        <v>0</v>
      </c>
    </row>
    <row r="756" spans="35:38">
      <c r="AI756" s="9">
        <f>'Student Record paste by SD'!A754</f>
        <v>0</v>
      </c>
      <c r="AJ756" s="9" t="b">
        <f t="shared" si="32"/>
        <v>0</v>
      </c>
      <c r="AK756" s="9">
        <f>'Student Record paste by SD'!I754</f>
        <v>0</v>
      </c>
      <c r="AL756" s="9">
        <f>'Student Record paste by SD'!O754</f>
        <v>0</v>
      </c>
    </row>
    <row r="757" spans="35:38">
      <c r="AI757" s="9">
        <f>'Student Record paste by SD'!A755</f>
        <v>0</v>
      </c>
      <c r="AJ757" s="9" t="b">
        <f t="shared" si="32"/>
        <v>0</v>
      </c>
      <c r="AK757" s="9">
        <f>'Student Record paste by SD'!I755</f>
        <v>0</v>
      </c>
      <c r="AL757" s="9">
        <f>'Student Record paste by SD'!O755</f>
        <v>0</v>
      </c>
    </row>
    <row r="758" spans="35:38">
      <c r="AI758" s="9">
        <f>'Student Record paste by SD'!A756</f>
        <v>0</v>
      </c>
      <c r="AJ758" s="9" t="b">
        <f t="shared" si="32"/>
        <v>0</v>
      </c>
      <c r="AK758" s="9">
        <f>'Student Record paste by SD'!I756</f>
        <v>0</v>
      </c>
      <c r="AL758" s="9">
        <f>'Student Record paste by SD'!O756</f>
        <v>0</v>
      </c>
    </row>
    <row r="759" spans="35:38">
      <c r="AI759" s="9">
        <f>'Student Record paste by SD'!A757</f>
        <v>0</v>
      </c>
      <c r="AJ759" s="9" t="b">
        <f t="shared" si="32"/>
        <v>0</v>
      </c>
      <c r="AK759" s="9">
        <f>'Student Record paste by SD'!I757</f>
        <v>0</v>
      </c>
      <c r="AL759" s="9">
        <f>'Student Record paste by SD'!O757</f>
        <v>0</v>
      </c>
    </row>
    <row r="760" spans="35:38">
      <c r="AI760" s="9">
        <f>'Student Record paste by SD'!A758</f>
        <v>0</v>
      </c>
      <c r="AJ760" s="9" t="b">
        <f t="shared" si="32"/>
        <v>0</v>
      </c>
      <c r="AK760" s="9">
        <f>'Student Record paste by SD'!I758</f>
        <v>0</v>
      </c>
      <c r="AL760" s="9">
        <f>'Student Record paste by SD'!O758</f>
        <v>0</v>
      </c>
    </row>
    <row r="761" spans="35:38">
      <c r="AI761" s="9">
        <f>'Student Record paste by SD'!A759</f>
        <v>0</v>
      </c>
      <c r="AJ761" s="9" t="b">
        <f t="shared" si="32"/>
        <v>0</v>
      </c>
      <c r="AK761" s="9">
        <f>'Student Record paste by SD'!I759</f>
        <v>0</v>
      </c>
      <c r="AL761" s="9">
        <f>'Student Record paste by SD'!O759</f>
        <v>0</v>
      </c>
    </row>
    <row r="762" spans="35:38">
      <c r="AI762" s="9">
        <f>'Student Record paste by SD'!A760</f>
        <v>0</v>
      </c>
      <c r="AJ762" s="9" t="b">
        <f t="shared" si="32"/>
        <v>0</v>
      </c>
      <c r="AK762" s="9">
        <f>'Student Record paste by SD'!I760</f>
        <v>0</v>
      </c>
      <c r="AL762" s="9">
        <f>'Student Record paste by SD'!O760</f>
        <v>0</v>
      </c>
    </row>
    <row r="763" spans="35:38">
      <c r="AI763" s="9">
        <f>'Student Record paste by SD'!A761</f>
        <v>0</v>
      </c>
      <c r="AJ763" s="9" t="b">
        <f t="shared" si="32"/>
        <v>0</v>
      </c>
      <c r="AK763" s="9">
        <f>'Student Record paste by SD'!I761</f>
        <v>0</v>
      </c>
      <c r="AL763" s="9">
        <f>'Student Record paste by SD'!O761</f>
        <v>0</v>
      </c>
    </row>
    <row r="764" spans="35:38">
      <c r="AI764" s="9">
        <f>'Student Record paste by SD'!A762</f>
        <v>0</v>
      </c>
      <c r="AJ764" s="9" t="b">
        <f t="shared" si="32"/>
        <v>0</v>
      </c>
      <c r="AK764" s="9">
        <f>'Student Record paste by SD'!I762</f>
        <v>0</v>
      </c>
      <c r="AL764" s="9">
        <f>'Student Record paste by SD'!O762</f>
        <v>0</v>
      </c>
    </row>
    <row r="765" spans="35:38">
      <c r="AI765" s="9">
        <f>'Student Record paste by SD'!A763</f>
        <v>0</v>
      </c>
      <c r="AJ765" s="9" t="b">
        <f t="shared" si="32"/>
        <v>0</v>
      </c>
      <c r="AK765" s="9">
        <f>'Student Record paste by SD'!I763</f>
        <v>0</v>
      </c>
      <c r="AL765" s="9">
        <f>'Student Record paste by SD'!O763</f>
        <v>0</v>
      </c>
    </row>
    <row r="766" spans="35:38">
      <c r="AI766" s="9">
        <f>'Student Record paste by SD'!A764</f>
        <v>0</v>
      </c>
      <c r="AJ766" s="9" t="b">
        <f t="shared" si="32"/>
        <v>0</v>
      </c>
      <c r="AK766" s="9">
        <f>'Student Record paste by SD'!I764</f>
        <v>0</v>
      </c>
      <c r="AL766" s="9">
        <f>'Student Record paste by SD'!O764</f>
        <v>0</v>
      </c>
    </row>
    <row r="767" spans="35:38">
      <c r="AI767" s="9">
        <f>'Student Record paste by SD'!A765</f>
        <v>0</v>
      </c>
      <c r="AJ767" s="9" t="b">
        <f t="shared" si="32"/>
        <v>0</v>
      </c>
      <c r="AK767" s="9">
        <f>'Student Record paste by SD'!I765</f>
        <v>0</v>
      </c>
      <c r="AL767" s="9">
        <f>'Student Record paste by SD'!O765</f>
        <v>0</v>
      </c>
    </row>
    <row r="768" spans="35:38">
      <c r="AI768" s="9">
        <f>'Student Record paste by SD'!A766</f>
        <v>0</v>
      </c>
      <c r="AJ768" s="9" t="b">
        <f t="shared" si="32"/>
        <v>0</v>
      </c>
      <c r="AK768" s="9">
        <f>'Student Record paste by SD'!I766</f>
        <v>0</v>
      </c>
      <c r="AL768" s="9">
        <f>'Student Record paste by SD'!O766</f>
        <v>0</v>
      </c>
    </row>
    <row r="769" spans="35:38">
      <c r="AI769" s="9">
        <f>'Student Record paste by SD'!A767</f>
        <v>0</v>
      </c>
      <c r="AJ769" s="9" t="b">
        <f t="shared" si="32"/>
        <v>0</v>
      </c>
      <c r="AK769" s="9">
        <f>'Student Record paste by SD'!I767</f>
        <v>0</v>
      </c>
      <c r="AL769" s="9">
        <f>'Student Record paste by SD'!O767</f>
        <v>0</v>
      </c>
    </row>
    <row r="770" spans="35:38">
      <c r="AI770" s="9">
        <f>'Student Record paste by SD'!A768</f>
        <v>0</v>
      </c>
      <c r="AJ770" s="9" t="b">
        <f t="shared" si="32"/>
        <v>0</v>
      </c>
      <c r="AK770" s="9">
        <f>'Student Record paste by SD'!I768</f>
        <v>0</v>
      </c>
      <c r="AL770" s="9">
        <f>'Student Record paste by SD'!O768</f>
        <v>0</v>
      </c>
    </row>
    <row r="771" spans="35:38">
      <c r="AI771" s="9">
        <f>'Student Record paste by SD'!A769</f>
        <v>0</v>
      </c>
      <c r="AJ771" s="9" t="b">
        <f t="shared" si="32"/>
        <v>0</v>
      </c>
      <c r="AK771" s="9">
        <f>'Student Record paste by SD'!I769</f>
        <v>0</v>
      </c>
      <c r="AL771" s="9">
        <f>'Student Record paste by SD'!O769</f>
        <v>0</v>
      </c>
    </row>
    <row r="772" spans="35:38">
      <c r="AI772" s="9">
        <f>'Student Record paste by SD'!A770</f>
        <v>0</v>
      </c>
      <c r="AJ772" s="9" t="b">
        <f t="shared" si="32"/>
        <v>0</v>
      </c>
      <c r="AK772" s="9">
        <f>'Student Record paste by SD'!I770</f>
        <v>0</v>
      </c>
      <c r="AL772" s="9">
        <f>'Student Record paste by SD'!O770</f>
        <v>0</v>
      </c>
    </row>
    <row r="773" spans="35:38">
      <c r="AI773" s="9">
        <f>'Student Record paste by SD'!A771</f>
        <v>0</v>
      </c>
      <c r="AJ773" s="9" t="b">
        <f t="shared" ref="AJ773:AJ836" si="33">IF(AI773="","",IF(AI773=1,"A",IF(AI773=2,"B",IF(AI773=3,"C",IF(AI773=4,"D",IF(AI773=5,"E",IF(AI773=6,"F",IF(AI773=7,"G",IF(AI773=8,"H",IF(AI773=9,"I",IF(AI773=10,"J",IF(AI773=11,"K",IF(AI773=12,"L")))))))))))))</f>
        <v>0</v>
      </c>
      <c r="AK773" s="9">
        <f>'Student Record paste by SD'!I771</f>
        <v>0</v>
      </c>
      <c r="AL773" s="9">
        <f>'Student Record paste by SD'!O771</f>
        <v>0</v>
      </c>
    </row>
    <row r="774" spans="35:38">
      <c r="AI774" s="9">
        <f>'Student Record paste by SD'!A772</f>
        <v>0</v>
      </c>
      <c r="AJ774" s="9" t="b">
        <f t="shared" si="33"/>
        <v>0</v>
      </c>
      <c r="AK774" s="9">
        <f>'Student Record paste by SD'!I772</f>
        <v>0</v>
      </c>
      <c r="AL774" s="9">
        <f>'Student Record paste by SD'!O772</f>
        <v>0</v>
      </c>
    </row>
    <row r="775" spans="35:38">
      <c r="AI775" s="9">
        <f>'Student Record paste by SD'!A773</f>
        <v>0</v>
      </c>
      <c r="AJ775" s="9" t="b">
        <f t="shared" si="33"/>
        <v>0</v>
      </c>
      <c r="AK775" s="9">
        <f>'Student Record paste by SD'!I773</f>
        <v>0</v>
      </c>
      <c r="AL775" s="9">
        <f>'Student Record paste by SD'!O773</f>
        <v>0</v>
      </c>
    </row>
    <row r="776" spans="35:38">
      <c r="AI776" s="9">
        <f>'Student Record paste by SD'!A774</f>
        <v>0</v>
      </c>
      <c r="AJ776" s="9" t="b">
        <f t="shared" si="33"/>
        <v>0</v>
      </c>
      <c r="AK776" s="9">
        <f>'Student Record paste by SD'!I774</f>
        <v>0</v>
      </c>
      <c r="AL776" s="9">
        <f>'Student Record paste by SD'!O774</f>
        <v>0</v>
      </c>
    </row>
    <row r="777" spans="35:38">
      <c r="AI777" s="9">
        <f>'Student Record paste by SD'!A775</f>
        <v>0</v>
      </c>
      <c r="AJ777" s="9" t="b">
        <f t="shared" si="33"/>
        <v>0</v>
      </c>
      <c r="AK777" s="9">
        <f>'Student Record paste by SD'!I775</f>
        <v>0</v>
      </c>
      <c r="AL777" s="9">
        <f>'Student Record paste by SD'!O775</f>
        <v>0</v>
      </c>
    </row>
    <row r="778" spans="35:38">
      <c r="AI778" s="9">
        <f>'Student Record paste by SD'!A776</f>
        <v>0</v>
      </c>
      <c r="AJ778" s="9" t="b">
        <f t="shared" si="33"/>
        <v>0</v>
      </c>
      <c r="AK778" s="9">
        <f>'Student Record paste by SD'!I776</f>
        <v>0</v>
      </c>
      <c r="AL778" s="9">
        <f>'Student Record paste by SD'!O776</f>
        <v>0</v>
      </c>
    </row>
    <row r="779" spans="35:38">
      <c r="AI779" s="9">
        <f>'Student Record paste by SD'!A777</f>
        <v>0</v>
      </c>
      <c r="AJ779" s="9" t="b">
        <f t="shared" si="33"/>
        <v>0</v>
      </c>
      <c r="AK779" s="9">
        <f>'Student Record paste by SD'!I777</f>
        <v>0</v>
      </c>
      <c r="AL779" s="9">
        <f>'Student Record paste by SD'!O777</f>
        <v>0</v>
      </c>
    </row>
    <row r="780" spans="35:38">
      <c r="AI780" s="9">
        <f>'Student Record paste by SD'!A778</f>
        <v>0</v>
      </c>
      <c r="AJ780" s="9" t="b">
        <f t="shared" si="33"/>
        <v>0</v>
      </c>
      <c r="AK780" s="9">
        <f>'Student Record paste by SD'!I778</f>
        <v>0</v>
      </c>
      <c r="AL780" s="9">
        <f>'Student Record paste by SD'!O778</f>
        <v>0</v>
      </c>
    </row>
    <row r="781" spans="35:38">
      <c r="AI781" s="9">
        <f>'Student Record paste by SD'!A779</f>
        <v>0</v>
      </c>
      <c r="AJ781" s="9" t="b">
        <f t="shared" si="33"/>
        <v>0</v>
      </c>
      <c r="AK781" s="9">
        <f>'Student Record paste by SD'!I779</f>
        <v>0</v>
      </c>
      <c r="AL781" s="9">
        <f>'Student Record paste by SD'!O779</f>
        <v>0</v>
      </c>
    </row>
    <row r="782" spans="35:38">
      <c r="AI782" s="9">
        <f>'Student Record paste by SD'!A780</f>
        <v>0</v>
      </c>
      <c r="AJ782" s="9" t="b">
        <f t="shared" si="33"/>
        <v>0</v>
      </c>
      <c r="AK782" s="9">
        <f>'Student Record paste by SD'!I780</f>
        <v>0</v>
      </c>
      <c r="AL782" s="9">
        <f>'Student Record paste by SD'!O780</f>
        <v>0</v>
      </c>
    </row>
    <row r="783" spans="35:38">
      <c r="AI783" s="9">
        <f>'Student Record paste by SD'!A781</f>
        <v>0</v>
      </c>
      <c r="AJ783" s="9" t="b">
        <f t="shared" si="33"/>
        <v>0</v>
      </c>
      <c r="AK783" s="9">
        <f>'Student Record paste by SD'!I781</f>
        <v>0</v>
      </c>
      <c r="AL783" s="9">
        <f>'Student Record paste by SD'!O781</f>
        <v>0</v>
      </c>
    </row>
    <row r="784" spans="35:38">
      <c r="AI784" s="9">
        <f>'Student Record paste by SD'!A782</f>
        <v>0</v>
      </c>
      <c r="AJ784" s="9" t="b">
        <f t="shared" si="33"/>
        <v>0</v>
      </c>
      <c r="AK784" s="9">
        <f>'Student Record paste by SD'!I782</f>
        <v>0</v>
      </c>
      <c r="AL784" s="9">
        <f>'Student Record paste by SD'!O782</f>
        <v>0</v>
      </c>
    </row>
    <row r="785" spans="35:38">
      <c r="AI785" s="9">
        <f>'Student Record paste by SD'!A783</f>
        <v>0</v>
      </c>
      <c r="AJ785" s="9" t="b">
        <f t="shared" si="33"/>
        <v>0</v>
      </c>
      <c r="AK785" s="9">
        <f>'Student Record paste by SD'!I783</f>
        <v>0</v>
      </c>
      <c r="AL785" s="9">
        <f>'Student Record paste by SD'!O783</f>
        <v>0</v>
      </c>
    </row>
    <row r="786" spans="35:38">
      <c r="AI786" s="9">
        <f>'Student Record paste by SD'!A784</f>
        <v>0</v>
      </c>
      <c r="AJ786" s="9" t="b">
        <f t="shared" si="33"/>
        <v>0</v>
      </c>
      <c r="AK786" s="9">
        <f>'Student Record paste by SD'!I784</f>
        <v>0</v>
      </c>
      <c r="AL786" s="9">
        <f>'Student Record paste by SD'!O784</f>
        <v>0</v>
      </c>
    </row>
    <row r="787" spans="35:38">
      <c r="AI787" s="9">
        <f>'Student Record paste by SD'!A785</f>
        <v>0</v>
      </c>
      <c r="AJ787" s="9" t="b">
        <f t="shared" si="33"/>
        <v>0</v>
      </c>
      <c r="AK787" s="9">
        <f>'Student Record paste by SD'!I785</f>
        <v>0</v>
      </c>
      <c r="AL787" s="9">
        <f>'Student Record paste by SD'!O785</f>
        <v>0</v>
      </c>
    </row>
    <row r="788" spans="35:38">
      <c r="AI788" s="9">
        <f>'Student Record paste by SD'!A786</f>
        <v>0</v>
      </c>
      <c r="AJ788" s="9" t="b">
        <f t="shared" si="33"/>
        <v>0</v>
      </c>
      <c r="AK788" s="9">
        <f>'Student Record paste by SD'!I786</f>
        <v>0</v>
      </c>
      <c r="AL788" s="9">
        <f>'Student Record paste by SD'!O786</f>
        <v>0</v>
      </c>
    </row>
    <row r="789" spans="35:38">
      <c r="AI789" s="9">
        <f>'Student Record paste by SD'!A787</f>
        <v>0</v>
      </c>
      <c r="AJ789" s="9" t="b">
        <f t="shared" si="33"/>
        <v>0</v>
      </c>
      <c r="AK789" s="9">
        <f>'Student Record paste by SD'!I787</f>
        <v>0</v>
      </c>
      <c r="AL789" s="9">
        <f>'Student Record paste by SD'!O787</f>
        <v>0</v>
      </c>
    </row>
    <row r="790" spans="35:38">
      <c r="AI790" s="9">
        <f>'Student Record paste by SD'!A788</f>
        <v>0</v>
      </c>
      <c r="AJ790" s="9" t="b">
        <f t="shared" si="33"/>
        <v>0</v>
      </c>
      <c r="AK790" s="9">
        <f>'Student Record paste by SD'!I788</f>
        <v>0</v>
      </c>
      <c r="AL790" s="9">
        <f>'Student Record paste by SD'!O788</f>
        <v>0</v>
      </c>
    </row>
    <row r="791" spans="35:38">
      <c r="AI791" s="9">
        <f>'Student Record paste by SD'!A789</f>
        <v>0</v>
      </c>
      <c r="AJ791" s="9" t="b">
        <f t="shared" si="33"/>
        <v>0</v>
      </c>
      <c r="AK791" s="9">
        <f>'Student Record paste by SD'!I789</f>
        <v>0</v>
      </c>
      <c r="AL791" s="9">
        <f>'Student Record paste by SD'!O789</f>
        <v>0</v>
      </c>
    </row>
    <row r="792" spans="35:38">
      <c r="AI792" s="9">
        <f>'Student Record paste by SD'!A790</f>
        <v>0</v>
      </c>
      <c r="AJ792" s="9" t="b">
        <f t="shared" si="33"/>
        <v>0</v>
      </c>
      <c r="AK792" s="9">
        <f>'Student Record paste by SD'!I790</f>
        <v>0</v>
      </c>
      <c r="AL792" s="9">
        <f>'Student Record paste by SD'!O790</f>
        <v>0</v>
      </c>
    </row>
    <row r="793" spans="35:38">
      <c r="AI793" s="9">
        <f>'Student Record paste by SD'!A791</f>
        <v>0</v>
      </c>
      <c r="AJ793" s="9" t="b">
        <f t="shared" si="33"/>
        <v>0</v>
      </c>
      <c r="AK793" s="9">
        <f>'Student Record paste by SD'!I791</f>
        <v>0</v>
      </c>
      <c r="AL793" s="9">
        <f>'Student Record paste by SD'!O791</f>
        <v>0</v>
      </c>
    </row>
    <row r="794" spans="35:38">
      <c r="AI794" s="9">
        <f>'Student Record paste by SD'!A792</f>
        <v>0</v>
      </c>
      <c r="AJ794" s="9" t="b">
        <f t="shared" si="33"/>
        <v>0</v>
      </c>
      <c r="AK794" s="9">
        <f>'Student Record paste by SD'!I792</f>
        <v>0</v>
      </c>
      <c r="AL794" s="9">
        <f>'Student Record paste by SD'!O792</f>
        <v>0</v>
      </c>
    </row>
    <row r="795" spans="35:38">
      <c r="AI795" s="9">
        <f>'Student Record paste by SD'!A793</f>
        <v>0</v>
      </c>
      <c r="AJ795" s="9" t="b">
        <f t="shared" si="33"/>
        <v>0</v>
      </c>
      <c r="AK795" s="9">
        <f>'Student Record paste by SD'!I793</f>
        <v>0</v>
      </c>
      <c r="AL795" s="9">
        <f>'Student Record paste by SD'!O793</f>
        <v>0</v>
      </c>
    </row>
    <row r="796" spans="35:38">
      <c r="AI796" s="9">
        <f>'Student Record paste by SD'!A794</f>
        <v>0</v>
      </c>
      <c r="AJ796" s="9" t="b">
        <f t="shared" si="33"/>
        <v>0</v>
      </c>
      <c r="AK796" s="9">
        <f>'Student Record paste by SD'!I794</f>
        <v>0</v>
      </c>
      <c r="AL796" s="9">
        <f>'Student Record paste by SD'!O794</f>
        <v>0</v>
      </c>
    </row>
    <row r="797" spans="35:38">
      <c r="AI797" s="9">
        <f>'Student Record paste by SD'!A795</f>
        <v>0</v>
      </c>
      <c r="AJ797" s="9" t="b">
        <f t="shared" si="33"/>
        <v>0</v>
      </c>
      <c r="AK797" s="9">
        <f>'Student Record paste by SD'!I795</f>
        <v>0</v>
      </c>
      <c r="AL797" s="9">
        <f>'Student Record paste by SD'!O795</f>
        <v>0</v>
      </c>
    </row>
    <row r="798" spans="35:38">
      <c r="AI798" s="9">
        <f>'Student Record paste by SD'!A796</f>
        <v>0</v>
      </c>
      <c r="AJ798" s="9" t="b">
        <f t="shared" si="33"/>
        <v>0</v>
      </c>
      <c r="AK798" s="9">
        <f>'Student Record paste by SD'!I796</f>
        <v>0</v>
      </c>
      <c r="AL798" s="9">
        <f>'Student Record paste by SD'!O796</f>
        <v>0</v>
      </c>
    </row>
    <row r="799" spans="35:38">
      <c r="AI799" s="9">
        <f>'Student Record paste by SD'!A797</f>
        <v>0</v>
      </c>
      <c r="AJ799" s="9" t="b">
        <f t="shared" si="33"/>
        <v>0</v>
      </c>
      <c r="AK799" s="9">
        <f>'Student Record paste by SD'!I797</f>
        <v>0</v>
      </c>
      <c r="AL799" s="9">
        <f>'Student Record paste by SD'!O797</f>
        <v>0</v>
      </c>
    </row>
    <row r="800" spans="35:38">
      <c r="AI800" s="9">
        <f>'Student Record paste by SD'!A798</f>
        <v>0</v>
      </c>
      <c r="AJ800" s="9" t="b">
        <f t="shared" si="33"/>
        <v>0</v>
      </c>
      <c r="AK800" s="9">
        <f>'Student Record paste by SD'!I798</f>
        <v>0</v>
      </c>
      <c r="AL800" s="9">
        <f>'Student Record paste by SD'!O798</f>
        <v>0</v>
      </c>
    </row>
    <row r="801" spans="35:38">
      <c r="AI801" s="9">
        <f>'Student Record paste by SD'!A799</f>
        <v>0</v>
      </c>
      <c r="AJ801" s="9" t="b">
        <f t="shared" si="33"/>
        <v>0</v>
      </c>
      <c r="AK801" s="9">
        <f>'Student Record paste by SD'!I799</f>
        <v>0</v>
      </c>
      <c r="AL801" s="9">
        <f>'Student Record paste by SD'!O799</f>
        <v>0</v>
      </c>
    </row>
    <row r="802" spans="35:38">
      <c r="AI802" s="9">
        <f>'Student Record paste by SD'!A800</f>
        <v>0</v>
      </c>
      <c r="AJ802" s="9" t="b">
        <f t="shared" si="33"/>
        <v>0</v>
      </c>
      <c r="AK802" s="9">
        <f>'Student Record paste by SD'!I800</f>
        <v>0</v>
      </c>
      <c r="AL802" s="9">
        <f>'Student Record paste by SD'!O800</f>
        <v>0</v>
      </c>
    </row>
    <row r="803" spans="35:38">
      <c r="AI803" s="9">
        <f>'Student Record paste by SD'!A801</f>
        <v>0</v>
      </c>
      <c r="AJ803" s="9" t="b">
        <f t="shared" si="33"/>
        <v>0</v>
      </c>
      <c r="AK803" s="9">
        <f>'Student Record paste by SD'!I801</f>
        <v>0</v>
      </c>
      <c r="AL803" s="9">
        <f>'Student Record paste by SD'!O801</f>
        <v>0</v>
      </c>
    </row>
    <row r="804" spans="35:38">
      <c r="AI804" s="9">
        <f>'Student Record paste by SD'!A802</f>
        <v>0</v>
      </c>
      <c r="AJ804" s="9" t="b">
        <f t="shared" si="33"/>
        <v>0</v>
      </c>
      <c r="AK804" s="9">
        <f>'Student Record paste by SD'!I802</f>
        <v>0</v>
      </c>
      <c r="AL804" s="9">
        <f>'Student Record paste by SD'!O802</f>
        <v>0</v>
      </c>
    </row>
    <row r="805" spans="35:38">
      <c r="AI805" s="9">
        <f>'Student Record paste by SD'!A803</f>
        <v>0</v>
      </c>
      <c r="AJ805" s="9" t="b">
        <f t="shared" si="33"/>
        <v>0</v>
      </c>
      <c r="AK805" s="9">
        <f>'Student Record paste by SD'!I803</f>
        <v>0</v>
      </c>
      <c r="AL805" s="9">
        <f>'Student Record paste by SD'!O803</f>
        <v>0</v>
      </c>
    </row>
    <row r="806" spans="35:38">
      <c r="AI806" s="9">
        <f>'Student Record paste by SD'!A804</f>
        <v>0</v>
      </c>
      <c r="AJ806" s="9" t="b">
        <f t="shared" si="33"/>
        <v>0</v>
      </c>
      <c r="AK806" s="9">
        <f>'Student Record paste by SD'!I804</f>
        <v>0</v>
      </c>
      <c r="AL806" s="9">
        <f>'Student Record paste by SD'!O804</f>
        <v>0</v>
      </c>
    </row>
    <row r="807" spans="35:38">
      <c r="AI807" s="9">
        <f>'Student Record paste by SD'!A805</f>
        <v>0</v>
      </c>
      <c r="AJ807" s="9" t="b">
        <f t="shared" si="33"/>
        <v>0</v>
      </c>
      <c r="AK807" s="9">
        <f>'Student Record paste by SD'!I805</f>
        <v>0</v>
      </c>
      <c r="AL807" s="9">
        <f>'Student Record paste by SD'!O805</f>
        <v>0</v>
      </c>
    </row>
    <row r="808" spans="35:38">
      <c r="AI808" s="9">
        <f>'Student Record paste by SD'!A806</f>
        <v>0</v>
      </c>
      <c r="AJ808" s="9" t="b">
        <f t="shared" si="33"/>
        <v>0</v>
      </c>
      <c r="AK808" s="9">
        <f>'Student Record paste by SD'!I806</f>
        <v>0</v>
      </c>
      <c r="AL808" s="9">
        <f>'Student Record paste by SD'!O806</f>
        <v>0</v>
      </c>
    </row>
    <row r="809" spans="35:38">
      <c r="AI809" s="9">
        <f>'Student Record paste by SD'!A807</f>
        <v>0</v>
      </c>
      <c r="AJ809" s="9" t="b">
        <f t="shared" si="33"/>
        <v>0</v>
      </c>
      <c r="AK809" s="9">
        <f>'Student Record paste by SD'!I807</f>
        <v>0</v>
      </c>
      <c r="AL809" s="9">
        <f>'Student Record paste by SD'!O807</f>
        <v>0</v>
      </c>
    </row>
    <row r="810" spans="35:38">
      <c r="AI810" s="9">
        <f>'Student Record paste by SD'!A808</f>
        <v>0</v>
      </c>
      <c r="AJ810" s="9" t="b">
        <f t="shared" si="33"/>
        <v>0</v>
      </c>
      <c r="AK810" s="9">
        <f>'Student Record paste by SD'!I808</f>
        <v>0</v>
      </c>
      <c r="AL810" s="9">
        <f>'Student Record paste by SD'!O808</f>
        <v>0</v>
      </c>
    </row>
    <row r="811" spans="35:38">
      <c r="AI811" s="9">
        <f>'Student Record paste by SD'!A809</f>
        <v>0</v>
      </c>
      <c r="AJ811" s="9" t="b">
        <f t="shared" si="33"/>
        <v>0</v>
      </c>
      <c r="AK811" s="9">
        <f>'Student Record paste by SD'!I809</f>
        <v>0</v>
      </c>
      <c r="AL811" s="9">
        <f>'Student Record paste by SD'!O809</f>
        <v>0</v>
      </c>
    </row>
    <row r="812" spans="35:38">
      <c r="AI812" s="9">
        <f>'Student Record paste by SD'!A810</f>
        <v>0</v>
      </c>
      <c r="AJ812" s="9" t="b">
        <f t="shared" si="33"/>
        <v>0</v>
      </c>
      <c r="AK812" s="9">
        <f>'Student Record paste by SD'!I810</f>
        <v>0</v>
      </c>
      <c r="AL812" s="9">
        <f>'Student Record paste by SD'!O810</f>
        <v>0</v>
      </c>
    </row>
    <row r="813" spans="35:38">
      <c r="AI813" s="9">
        <f>'Student Record paste by SD'!A811</f>
        <v>0</v>
      </c>
      <c r="AJ813" s="9" t="b">
        <f t="shared" si="33"/>
        <v>0</v>
      </c>
      <c r="AK813" s="9">
        <f>'Student Record paste by SD'!I811</f>
        <v>0</v>
      </c>
      <c r="AL813" s="9">
        <f>'Student Record paste by SD'!O811</f>
        <v>0</v>
      </c>
    </row>
    <row r="814" spans="35:38">
      <c r="AI814" s="9">
        <f>'Student Record paste by SD'!A812</f>
        <v>0</v>
      </c>
      <c r="AJ814" s="9" t="b">
        <f t="shared" si="33"/>
        <v>0</v>
      </c>
      <c r="AK814" s="9">
        <f>'Student Record paste by SD'!I812</f>
        <v>0</v>
      </c>
      <c r="AL814" s="9">
        <f>'Student Record paste by SD'!O812</f>
        <v>0</v>
      </c>
    </row>
    <row r="815" spans="35:38">
      <c r="AI815" s="9">
        <f>'Student Record paste by SD'!A813</f>
        <v>0</v>
      </c>
      <c r="AJ815" s="9" t="b">
        <f t="shared" si="33"/>
        <v>0</v>
      </c>
      <c r="AK815" s="9">
        <f>'Student Record paste by SD'!I813</f>
        <v>0</v>
      </c>
      <c r="AL815" s="9">
        <f>'Student Record paste by SD'!O813</f>
        <v>0</v>
      </c>
    </row>
    <row r="816" spans="35:38">
      <c r="AI816" s="9">
        <f>'Student Record paste by SD'!A814</f>
        <v>0</v>
      </c>
      <c r="AJ816" s="9" t="b">
        <f t="shared" si="33"/>
        <v>0</v>
      </c>
      <c r="AK816" s="9">
        <f>'Student Record paste by SD'!I814</f>
        <v>0</v>
      </c>
      <c r="AL816" s="9">
        <f>'Student Record paste by SD'!O814</f>
        <v>0</v>
      </c>
    </row>
    <row r="817" spans="35:38">
      <c r="AI817" s="9">
        <f>'Student Record paste by SD'!A815</f>
        <v>0</v>
      </c>
      <c r="AJ817" s="9" t="b">
        <f t="shared" si="33"/>
        <v>0</v>
      </c>
      <c r="AK817" s="9">
        <f>'Student Record paste by SD'!I815</f>
        <v>0</v>
      </c>
      <c r="AL817" s="9">
        <f>'Student Record paste by SD'!O815</f>
        <v>0</v>
      </c>
    </row>
    <row r="818" spans="35:38">
      <c r="AI818" s="9">
        <f>'Student Record paste by SD'!A816</f>
        <v>0</v>
      </c>
      <c r="AJ818" s="9" t="b">
        <f t="shared" si="33"/>
        <v>0</v>
      </c>
      <c r="AK818" s="9">
        <f>'Student Record paste by SD'!I816</f>
        <v>0</v>
      </c>
      <c r="AL818" s="9">
        <f>'Student Record paste by SD'!O816</f>
        <v>0</v>
      </c>
    </row>
    <row r="819" spans="35:38">
      <c r="AI819" s="9">
        <f>'Student Record paste by SD'!A817</f>
        <v>0</v>
      </c>
      <c r="AJ819" s="9" t="b">
        <f t="shared" si="33"/>
        <v>0</v>
      </c>
      <c r="AK819" s="9">
        <f>'Student Record paste by SD'!I817</f>
        <v>0</v>
      </c>
      <c r="AL819" s="9">
        <f>'Student Record paste by SD'!O817</f>
        <v>0</v>
      </c>
    </row>
    <row r="820" spans="35:38">
      <c r="AI820" s="9">
        <f>'Student Record paste by SD'!A818</f>
        <v>0</v>
      </c>
      <c r="AJ820" s="9" t="b">
        <f t="shared" si="33"/>
        <v>0</v>
      </c>
      <c r="AK820" s="9">
        <f>'Student Record paste by SD'!I818</f>
        <v>0</v>
      </c>
      <c r="AL820" s="9">
        <f>'Student Record paste by SD'!O818</f>
        <v>0</v>
      </c>
    </row>
    <row r="821" spans="35:38">
      <c r="AI821" s="9">
        <f>'Student Record paste by SD'!A819</f>
        <v>0</v>
      </c>
      <c r="AJ821" s="9" t="b">
        <f t="shared" si="33"/>
        <v>0</v>
      </c>
      <c r="AK821" s="9">
        <f>'Student Record paste by SD'!I819</f>
        <v>0</v>
      </c>
      <c r="AL821" s="9">
        <f>'Student Record paste by SD'!O819</f>
        <v>0</v>
      </c>
    </row>
    <row r="822" spans="35:38">
      <c r="AI822" s="9">
        <f>'Student Record paste by SD'!A820</f>
        <v>0</v>
      </c>
      <c r="AJ822" s="9" t="b">
        <f t="shared" si="33"/>
        <v>0</v>
      </c>
      <c r="AK822" s="9">
        <f>'Student Record paste by SD'!I820</f>
        <v>0</v>
      </c>
      <c r="AL822" s="9">
        <f>'Student Record paste by SD'!O820</f>
        <v>0</v>
      </c>
    </row>
    <row r="823" spans="35:38">
      <c r="AI823" s="9">
        <f>'Student Record paste by SD'!A821</f>
        <v>0</v>
      </c>
      <c r="AJ823" s="9" t="b">
        <f t="shared" si="33"/>
        <v>0</v>
      </c>
      <c r="AK823" s="9">
        <f>'Student Record paste by SD'!I821</f>
        <v>0</v>
      </c>
      <c r="AL823" s="9">
        <f>'Student Record paste by SD'!O821</f>
        <v>0</v>
      </c>
    </row>
    <row r="824" spans="35:38">
      <c r="AI824" s="9">
        <f>'Student Record paste by SD'!A822</f>
        <v>0</v>
      </c>
      <c r="AJ824" s="9" t="b">
        <f t="shared" si="33"/>
        <v>0</v>
      </c>
      <c r="AK824" s="9">
        <f>'Student Record paste by SD'!I822</f>
        <v>0</v>
      </c>
      <c r="AL824" s="9">
        <f>'Student Record paste by SD'!O822</f>
        <v>0</v>
      </c>
    </row>
    <row r="825" spans="35:38">
      <c r="AI825" s="9">
        <f>'Student Record paste by SD'!A823</f>
        <v>0</v>
      </c>
      <c r="AJ825" s="9" t="b">
        <f t="shared" si="33"/>
        <v>0</v>
      </c>
      <c r="AK825" s="9">
        <f>'Student Record paste by SD'!I823</f>
        <v>0</v>
      </c>
      <c r="AL825" s="9">
        <f>'Student Record paste by SD'!O823</f>
        <v>0</v>
      </c>
    </row>
    <row r="826" spans="35:38">
      <c r="AI826" s="9">
        <f>'Student Record paste by SD'!A824</f>
        <v>0</v>
      </c>
      <c r="AJ826" s="9" t="b">
        <f t="shared" si="33"/>
        <v>0</v>
      </c>
      <c r="AK826" s="9">
        <f>'Student Record paste by SD'!I824</f>
        <v>0</v>
      </c>
      <c r="AL826" s="9">
        <f>'Student Record paste by SD'!O824</f>
        <v>0</v>
      </c>
    </row>
    <row r="827" spans="35:38">
      <c r="AI827" s="9">
        <f>'Student Record paste by SD'!A825</f>
        <v>0</v>
      </c>
      <c r="AJ827" s="9" t="b">
        <f t="shared" si="33"/>
        <v>0</v>
      </c>
      <c r="AK827" s="9">
        <f>'Student Record paste by SD'!I825</f>
        <v>0</v>
      </c>
      <c r="AL827" s="9">
        <f>'Student Record paste by SD'!O825</f>
        <v>0</v>
      </c>
    </row>
    <row r="828" spans="35:38">
      <c r="AI828" s="9">
        <f>'Student Record paste by SD'!A826</f>
        <v>0</v>
      </c>
      <c r="AJ828" s="9" t="b">
        <f t="shared" si="33"/>
        <v>0</v>
      </c>
      <c r="AK828" s="9">
        <f>'Student Record paste by SD'!I826</f>
        <v>0</v>
      </c>
      <c r="AL828" s="9">
        <f>'Student Record paste by SD'!O826</f>
        <v>0</v>
      </c>
    </row>
    <row r="829" spans="35:38">
      <c r="AI829" s="9">
        <f>'Student Record paste by SD'!A827</f>
        <v>0</v>
      </c>
      <c r="AJ829" s="9" t="b">
        <f t="shared" si="33"/>
        <v>0</v>
      </c>
      <c r="AK829" s="9">
        <f>'Student Record paste by SD'!I827</f>
        <v>0</v>
      </c>
      <c r="AL829" s="9">
        <f>'Student Record paste by SD'!O827</f>
        <v>0</v>
      </c>
    </row>
    <row r="830" spans="35:38">
      <c r="AI830" s="9">
        <f>'Student Record paste by SD'!A828</f>
        <v>0</v>
      </c>
      <c r="AJ830" s="9" t="b">
        <f t="shared" si="33"/>
        <v>0</v>
      </c>
      <c r="AK830" s="9">
        <f>'Student Record paste by SD'!I828</f>
        <v>0</v>
      </c>
      <c r="AL830" s="9">
        <f>'Student Record paste by SD'!O828</f>
        <v>0</v>
      </c>
    </row>
    <row r="831" spans="35:38">
      <c r="AI831" s="9">
        <f>'Student Record paste by SD'!A829</f>
        <v>0</v>
      </c>
      <c r="AJ831" s="9" t="b">
        <f t="shared" si="33"/>
        <v>0</v>
      </c>
      <c r="AK831" s="9">
        <f>'Student Record paste by SD'!I829</f>
        <v>0</v>
      </c>
      <c r="AL831" s="9">
        <f>'Student Record paste by SD'!O829</f>
        <v>0</v>
      </c>
    </row>
    <row r="832" spans="35:38">
      <c r="AI832" s="9">
        <f>'Student Record paste by SD'!A830</f>
        <v>0</v>
      </c>
      <c r="AJ832" s="9" t="b">
        <f t="shared" si="33"/>
        <v>0</v>
      </c>
      <c r="AK832" s="9">
        <f>'Student Record paste by SD'!I830</f>
        <v>0</v>
      </c>
      <c r="AL832" s="9">
        <f>'Student Record paste by SD'!O830</f>
        <v>0</v>
      </c>
    </row>
    <row r="833" spans="35:38">
      <c r="AI833" s="9">
        <f>'Student Record paste by SD'!A831</f>
        <v>0</v>
      </c>
      <c r="AJ833" s="9" t="b">
        <f t="shared" si="33"/>
        <v>0</v>
      </c>
      <c r="AK833" s="9">
        <f>'Student Record paste by SD'!I831</f>
        <v>0</v>
      </c>
      <c r="AL833" s="9">
        <f>'Student Record paste by SD'!O831</f>
        <v>0</v>
      </c>
    </row>
    <row r="834" spans="35:38">
      <c r="AI834" s="9">
        <f>'Student Record paste by SD'!A832</f>
        <v>0</v>
      </c>
      <c r="AJ834" s="9" t="b">
        <f t="shared" si="33"/>
        <v>0</v>
      </c>
      <c r="AK834" s="9">
        <f>'Student Record paste by SD'!I832</f>
        <v>0</v>
      </c>
      <c r="AL834" s="9">
        <f>'Student Record paste by SD'!O832</f>
        <v>0</v>
      </c>
    </row>
    <row r="835" spans="35:38">
      <c r="AI835" s="9">
        <f>'Student Record paste by SD'!A833</f>
        <v>0</v>
      </c>
      <c r="AJ835" s="9" t="b">
        <f t="shared" si="33"/>
        <v>0</v>
      </c>
      <c r="AK835" s="9">
        <f>'Student Record paste by SD'!I833</f>
        <v>0</v>
      </c>
      <c r="AL835" s="9">
        <f>'Student Record paste by SD'!O833</f>
        <v>0</v>
      </c>
    </row>
    <row r="836" spans="35:38">
      <c r="AI836" s="9">
        <f>'Student Record paste by SD'!A834</f>
        <v>0</v>
      </c>
      <c r="AJ836" s="9" t="b">
        <f t="shared" si="33"/>
        <v>0</v>
      </c>
      <c r="AK836" s="9">
        <f>'Student Record paste by SD'!I834</f>
        <v>0</v>
      </c>
      <c r="AL836" s="9">
        <f>'Student Record paste by SD'!O834</f>
        <v>0</v>
      </c>
    </row>
    <row r="837" spans="35:38">
      <c r="AI837" s="9">
        <f>'Student Record paste by SD'!A835</f>
        <v>0</v>
      </c>
      <c r="AJ837" s="9" t="b">
        <f t="shared" ref="AJ837:AJ900" si="34">IF(AI837="","",IF(AI837=1,"A",IF(AI837=2,"B",IF(AI837=3,"C",IF(AI837=4,"D",IF(AI837=5,"E",IF(AI837=6,"F",IF(AI837=7,"G",IF(AI837=8,"H",IF(AI837=9,"I",IF(AI837=10,"J",IF(AI837=11,"K",IF(AI837=12,"L")))))))))))))</f>
        <v>0</v>
      </c>
      <c r="AK837" s="9">
        <f>'Student Record paste by SD'!I835</f>
        <v>0</v>
      </c>
      <c r="AL837" s="9">
        <f>'Student Record paste by SD'!O835</f>
        <v>0</v>
      </c>
    </row>
    <row r="838" spans="35:38">
      <c r="AI838" s="9">
        <f>'Student Record paste by SD'!A836</f>
        <v>0</v>
      </c>
      <c r="AJ838" s="9" t="b">
        <f t="shared" si="34"/>
        <v>0</v>
      </c>
      <c r="AK838" s="9">
        <f>'Student Record paste by SD'!I836</f>
        <v>0</v>
      </c>
      <c r="AL838" s="9">
        <f>'Student Record paste by SD'!O836</f>
        <v>0</v>
      </c>
    </row>
    <row r="839" spans="35:38">
      <c r="AI839" s="9">
        <f>'Student Record paste by SD'!A837</f>
        <v>0</v>
      </c>
      <c r="AJ839" s="9" t="b">
        <f t="shared" si="34"/>
        <v>0</v>
      </c>
      <c r="AK839" s="9">
        <f>'Student Record paste by SD'!I837</f>
        <v>0</v>
      </c>
      <c r="AL839" s="9">
        <f>'Student Record paste by SD'!O837</f>
        <v>0</v>
      </c>
    </row>
    <row r="840" spans="35:38">
      <c r="AI840" s="9">
        <f>'Student Record paste by SD'!A838</f>
        <v>0</v>
      </c>
      <c r="AJ840" s="9" t="b">
        <f t="shared" si="34"/>
        <v>0</v>
      </c>
      <c r="AK840" s="9">
        <f>'Student Record paste by SD'!I838</f>
        <v>0</v>
      </c>
      <c r="AL840" s="9">
        <f>'Student Record paste by SD'!O838</f>
        <v>0</v>
      </c>
    </row>
    <row r="841" spans="35:38">
      <c r="AI841" s="9">
        <f>'Student Record paste by SD'!A839</f>
        <v>0</v>
      </c>
      <c r="AJ841" s="9" t="b">
        <f t="shared" si="34"/>
        <v>0</v>
      </c>
      <c r="AK841" s="9">
        <f>'Student Record paste by SD'!I839</f>
        <v>0</v>
      </c>
      <c r="AL841" s="9">
        <f>'Student Record paste by SD'!O839</f>
        <v>0</v>
      </c>
    </row>
    <row r="842" spans="35:38">
      <c r="AI842" s="9">
        <f>'Student Record paste by SD'!A840</f>
        <v>0</v>
      </c>
      <c r="AJ842" s="9" t="b">
        <f t="shared" si="34"/>
        <v>0</v>
      </c>
      <c r="AK842" s="9">
        <f>'Student Record paste by SD'!I840</f>
        <v>0</v>
      </c>
      <c r="AL842" s="9">
        <f>'Student Record paste by SD'!O840</f>
        <v>0</v>
      </c>
    </row>
    <row r="843" spans="35:38">
      <c r="AI843" s="9">
        <f>'Student Record paste by SD'!A841</f>
        <v>0</v>
      </c>
      <c r="AJ843" s="9" t="b">
        <f t="shared" si="34"/>
        <v>0</v>
      </c>
      <c r="AK843" s="9">
        <f>'Student Record paste by SD'!I841</f>
        <v>0</v>
      </c>
      <c r="AL843" s="9">
        <f>'Student Record paste by SD'!O841</f>
        <v>0</v>
      </c>
    </row>
    <row r="844" spans="35:38">
      <c r="AI844" s="9">
        <f>'Student Record paste by SD'!A842</f>
        <v>0</v>
      </c>
      <c r="AJ844" s="9" t="b">
        <f t="shared" si="34"/>
        <v>0</v>
      </c>
      <c r="AK844" s="9">
        <f>'Student Record paste by SD'!I842</f>
        <v>0</v>
      </c>
      <c r="AL844" s="9">
        <f>'Student Record paste by SD'!O842</f>
        <v>0</v>
      </c>
    </row>
    <row r="845" spans="35:38">
      <c r="AI845" s="9">
        <f>'Student Record paste by SD'!A843</f>
        <v>0</v>
      </c>
      <c r="AJ845" s="9" t="b">
        <f t="shared" si="34"/>
        <v>0</v>
      </c>
      <c r="AK845" s="9">
        <f>'Student Record paste by SD'!I843</f>
        <v>0</v>
      </c>
      <c r="AL845" s="9">
        <f>'Student Record paste by SD'!O843</f>
        <v>0</v>
      </c>
    </row>
    <row r="846" spans="35:38">
      <c r="AI846" s="9">
        <f>'Student Record paste by SD'!A844</f>
        <v>0</v>
      </c>
      <c r="AJ846" s="9" t="b">
        <f t="shared" si="34"/>
        <v>0</v>
      </c>
      <c r="AK846" s="9">
        <f>'Student Record paste by SD'!I844</f>
        <v>0</v>
      </c>
      <c r="AL846" s="9">
        <f>'Student Record paste by SD'!O844</f>
        <v>0</v>
      </c>
    </row>
    <row r="847" spans="35:38">
      <c r="AI847" s="9">
        <f>'Student Record paste by SD'!A845</f>
        <v>0</v>
      </c>
      <c r="AJ847" s="9" t="b">
        <f t="shared" si="34"/>
        <v>0</v>
      </c>
      <c r="AK847" s="9">
        <f>'Student Record paste by SD'!I845</f>
        <v>0</v>
      </c>
      <c r="AL847" s="9">
        <f>'Student Record paste by SD'!O845</f>
        <v>0</v>
      </c>
    </row>
    <row r="848" spans="35:38">
      <c r="AI848" s="9">
        <f>'Student Record paste by SD'!A846</f>
        <v>0</v>
      </c>
      <c r="AJ848" s="9" t="b">
        <f t="shared" si="34"/>
        <v>0</v>
      </c>
      <c r="AK848" s="9">
        <f>'Student Record paste by SD'!I846</f>
        <v>0</v>
      </c>
      <c r="AL848" s="9">
        <f>'Student Record paste by SD'!O846</f>
        <v>0</v>
      </c>
    </row>
    <row r="849" spans="35:38">
      <c r="AI849" s="9">
        <f>'Student Record paste by SD'!A847</f>
        <v>0</v>
      </c>
      <c r="AJ849" s="9" t="b">
        <f t="shared" si="34"/>
        <v>0</v>
      </c>
      <c r="AK849" s="9">
        <f>'Student Record paste by SD'!I847</f>
        <v>0</v>
      </c>
      <c r="AL849" s="9">
        <f>'Student Record paste by SD'!O847</f>
        <v>0</v>
      </c>
    </row>
    <row r="850" spans="35:38">
      <c r="AI850" s="9">
        <f>'Student Record paste by SD'!A848</f>
        <v>0</v>
      </c>
      <c r="AJ850" s="9" t="b">
        <f t="shared" si="34"/>
        <v>0</v>
      </c>
      <c r="AK850" s="9">
        <f>'Student Record paste by SD'!I848</f>
        <v>0</v>
      </c>
      <c r="AL850" s="9">
        <f>'Student Record paste by SD'!O848</f>
        <v>0</v>
      </c>
    </row>
    <row r="851" spans="35:38">
      <c r="AI851" s="9">
        <f>'Student Record paste by SD'!A849</f>
        <v>0</v>
      </c>
      <c r="AJ851" s="9" t="b">
        <f t="shared" si="34"/>
        <v>0</v>
      </c>
      <c r="AK851" s="9">
        <f>'Student Record paste by SD'!I849</f>
        <v>0</v>
      </c>
      <c r="AL851" s="9">
        <f>'Student Record paste by SD'!O849</f>
        <v>0</v>
      </c>
    </row>
    <row r="852" spans="35:38">
      <c r="AI852" s="9">
        <f>'Student Record paste by SD'!A850</f>
        <v>0</v>
      </c>
      <c r="AJ852" s="9" t="b">
        <f t="shared" si="34"/>
        <v>0</v>
      </c>
      <c r="AK852" s="9">
        <f>'Student Record paste by SD'!I850</f>
        <v>0</v>
      </c>
      <c r="AL852" s="9">
        <f>'Student Record paste by SD'!O850</f>
        <v>0</v>
      </c>
    </row>
    <row r="853" spans="35:38">
      <c r="AI853" s="9">
        <f>'Student Record paste by SD'!A851</f>
        <v>0</v>
      </c>
      <c r="AJ853" s="9" t="b">
        <f t="shared" si="34"/>
        <v>0</v>
      </c>
      <c r="AK853" s="9">
        <f>'Student Record paste by SD'!I851</f>
        <v>0</v>
      </c>
      <c r="AL853" s="9">
        <f>'Student Record paste by SD'!O851</f>
        <v>0</v>
      </c>
    </row>
    <row r="854" spans="35:38">
      <c r="AI854" s="9">
        <f>'Student Record paste by SD'!A852</f>
        <v>0</v>
      </c>
      <c r="AJ854" s="9" t="b">
        <f t="shared" si="34"/>
        <v>0</v>
      </c>
      <c r="AK854" s="9">
        <f>'Student Record paste by SD'!I852</f>
        <v>0</v>
      </c>
      <c r="AL854" s="9">
        <f>'Student Record paste by SD'!O852</f>
        <v>0</v>
      </c>
    </row>
    <row r="855" spans="35:38">
      <c r="AI855" s="9">
        <f>'Student Record paste by SD'!A853</f>
        <v>0</v>
      </c>
      <c r="AJ855" s="9" t="b">
        <f t="shared" si="34"/>
        <v>0</v>
      </c>
      <c r="AK855" s="9">
        <f>'Student Record paste by SD'!I853</f>
        <v>0</v>
      </c>
      <c r="AL855" s="9">
        <f>'Student Record paste by SD'!O853</f>
        <v>0</v>
      </c>
    </row>
    <row r="856" spans="35:38">
      <c r="AI856" s="9">
        <f>'Student Record paste by SD'!A854</f>
        <v>0</v>
      </c>
      <c r="AJ856" s="9" t="b">
        <f t="shared" si="34"/>
        <v>0</v>
      </c>
      <c r="AK856" s="9">
        <f>'Student Record paste by SD'!I854</f>
        <v>0</v>
      </c>
      <c r="AL856" s="9">
        <f>'Student Record paste by SD'!O854</f>
        <v>0</v>
      </c>
    </row>
    <row r="857" spans="35:38">
      <c r="AI857" s="9">
        <f>'Student Record paste by SD'!A855</f>
        <v>0</v>
      </c>
      <c r="AJ857" s="9" t="b">
        <f t="shared" si="34"/>
        <v>0</v>
      </c>
      <c r="AK857" s="9">
        <f>'Student Record paste by SD'!I855</f>
        <v>0</v>
      </c>
      <c r="AL857" s="9">
        <f>'Student Record paste by SD'!O855</f>
        <v>0</v>
      </c>
    </row>
    <row r="858" spans="35:38">
      <c r="AI858" s="9">
        <f>'Student Record paste by SD'!A856</f>
        <v>0</v>
      </c>
      <c r="AJ858" s="9" t="b">
        <f t="shared" si="34"/>
        <v>0</v>
      </c>
      <c r="AK858" s="9">
        <f>'Student Record paste by SD'!I856</f>
        <v>0</v>
      </c>
      <c r="AL858" s="9">
        <f>'Student Record paste by SD'!O856</f>
        <v>0</v>
      </c>
    </row>
    <row r="859" spans="35:38">
      <c r="AI859" s="9">
        <f>'Student Record paste by SD'!A857</f>
        <v>0</v>
      </c>
      <c r="AJ859" s="9" t="b">
        <f t="shared" si="34"/>
        <v>0</v>
      </c>
      <c r="AK859" s="9">
        <f>'Student Record paste by SD'!I857</f>
        <v>0</v>
      </c>
      <c r="AL859" s="9">
        <f>'Student Record paste by SD'!O857</f>
        <v>0</v>
      </c>
    </row>
    <row r="860" spans="35:38">
      <c r="AI860" s="9">
        <f>'Student Record paste by SD'!A858</f>
        <v>0</v>
      </c>
      <c r="AJ860" s="9" t="b">
        <f t="shared" si="34"/>
        <v>0</v>
      </c>
      <c r="AK860" s="9">
        <f>'Student Record paste by SD'!I858</f>
        <v>0</v>
      </c>
      <c r="AL860" s="9">
        <f>'Student Record paste by SD'!O858</f>
        <v>0</v>
      </c>
    </row>
    <row r="861" spans="35:38">
      <c r="AI861" s="9">
        <f>'Student Record paste by SD'!A859</f>
        <v>0</v>
      </c>
      <c r="AJ861" s="9" t="b">
        <f t="shared" si="34"/>
        <v>0</v>
      </c>
      <c r="AK861" s="9">
        <f>'Student Record paste by SD'!I859</f>
        <v>0</v>
      </c>
      <c r="AL861" s="9">
        <f>'Student Record paste by SD'!O859</f>
        <v>0</v>
      </c>
    </row>
    <row r="862" spans="35:38">
      <c r="AI862" s="9">
        <f>'Student Record paste by SD'!A860</f>
        <v>0</v>
      </c>
      <c r="AJ862" s="9" t="b">
        <f t="shared" si="34"/>
        <v>0</v>
      </c>
      <c r="AK862" s="9">
        <f>'Student Record paste by SD'!I860</f>
        <v>0</v>
      </c>
      <c r="AL862" s="9">
        <f>'Student Record paste by SD'!O860</f>
        <v>0</v>
      </c>
    </row>
    <row r="863" spans="35:38">
      <c r="AI863" s="9">
        <f>'Student Record paste by SD'!A861</f>
        <v>0</v>
      </c>
      <c r="AJ863" s="9" t="b">
        <f t="shared" si="34"/>
        <v>0</v>
      </c>
      <c r="AK863" s="9">
        <f>'Student Record paste by SD'!I861</f>
        <v>0</v>
      </c>
      <c r="AL863" s="9">
        <f>'Student Record paste by SD'!O861</f>
        <v>0</v>
      </c>
    </row>
    <row r="864" spans="35:38">
      <c r="AI864" s="9">
        <f>'Student Record paste by SD'!A862</f>
        <v>0</v>
      </c>
      <c r="AJ864" s="9" t="b">
        <f t="shared" si="34"/>
        <v>0</v>
      </c>
      <c r="AK864" s="9">
        <f>'Student Record paste by SD'!I862</f>
        <v>0</v>
      </c>
      <c r="AL864" s="9">
        <f>'Student Record paste by SD'!O862</f>
        <v>0</v>
      </c>
    </row>
    <row r="865" spans="35:38">
      <c r="AI865" s="9">
        <f>'Student Record paste by SD'!A863</f>
        <v>0</v>
      </c>
      <c r="AJ865" s="9" t="b">
        <f t="shared" si="34"/>
        <v>0</v>
      </c>
      <c r="AK865" s="9">
        <f>'Student Record paste by SD'!I863</f>
        <v>0</v>
      </c>
      <c r="AL865" s="9">
        <f>'Student Record paste by SD'!O863</f>
        <v>0</v>
      </c>
    </row>
    <row r="866" spans="35:38">
      <c r="AI866" s="9">
        <f>'Student Record paste by SD'!A864</f>
        <v>0</v>
      </c>
      <c r="AJ866" s="9" t="b">
        <f t="shared" si="34"/>
        <v>0</v>
      </c>
      <c r="AK866" s="9">
        <f>'Student Record paste by SD'!I864</f>
        <v>0</v>
      </c>
      <c r="AL866" s="9">
        <f>'Student Record paste by SD'!O864</f>
        <v>0</v>
      </c>
    </row>
    <row r="867" spans="35:38">
      <c r="AI867" s="9">
        <f>'Student Record paste by SD'!A865</f>
        <v>0</v>
      </c>
      <c r="AJ867" s="9" t="b">
        <f t="shared" si="34"/>
        <v>0</v>
      </c>
      <c r="AK867" s="9">
        <f>'Student Record paste by SD'!I865</f>
        <v>0</v>
      </c>
      <c r="AL867" s="9">
        <f>'Student Record paste by SD'!O865</f>
        <v>0</v>
      </c>
    </row>
    <row r="868" spans="35:38">
      <c r="AI868" s="9">
        <f>'Student Record paste by SD'!A866</f>
        <v>0</v>
      </c>
      <c r="AJ868" s="9" t="b">
        <f t="shared" si="34"/>
        <v>0</v>
      </c>
      <c r="AK868" s="9">
        <f>'Student Record paste by SD'!I866</f>
        <v>0</v>
      </c>
      <c r="AL868" s="9">
        <f>'Student Record paste by SD'!O866</f>
        <v>0</v>
      </c>
    </row>
    <row r="869" spans="35:38">
      <c r="AI869" s="9">
        <f>'Student Record paste by SD'!A867</f>
        <v>0</v>
      </c>
      <c r="AJ869" s="9" t="b">
        <f t="shared" si="34"/>
        <v>0</v>
      </c>
      <c r="AK869" s="9">
        <f>'Student Record paste by SD'!I867</f>
        <v>0</v>
      </c>
      <c r="AL869" s="9">
        <f>'Student Record paste by SD'!O867</f>
        <v>0</v>
      </c>
    </row>
    <row r="870" spans="35:38">
      <c r="AI870" s="9">
        <f>'Student Record paste by SD'!A868</f>
        <v>0</v>
      </c>
      <c r="AJ870" s="9" t="b">
        <f t="shared" si="34"/>
        <v>0</v>
      </c>
      <c r="AK870" s="9">
        <f>'Student Record paste by SD'!I868</f>
        <v>0</v>
      </c>
      <c r="AL870" s="9">
        <f>'Student Record paste by SD'!O868</f>
        <v>0</v>
      </c>
    </row>
    <row r="871" spans="35:38">
      <c r="AI871" s="9">
        <f>'Student Record paste by SD'!A869</f>
        <v>0</v>
      </c>
      <c r="AJ871" s="9" t="b">
        <f t="shared" si="34"/>
        <v>0</v>
      </c>
      <c r="AK871" s="9">
        <f>'Student Record paste by SD'!I869</f>
        <v>0</v>
      </c>
      <c r="AL871" s="9">
        <f>'Student Record paste by SD'!O869</f>
        <v>0</v>
      </c>
    </row>
    <row r="872" spans="35:38">
      <c r="AI872" s="9">
        <f>'Student Record paste by SD'!A870</f>
        <v>0</v>
      </c>
      <c r="AJ872" s="9" t="b">
        <f t="shared" si="34"/>
        <v>0</v>
      </c>
      <c r="AK872" s="9">
        <f>'Student Record paste by SD'!I870</f>
        <v>0</v>
      </c>
      <c r="AL872" s="9">
        <f>'Student Record paste by SD'!O870</f>
        <v>0</v>
      </c>
    </row>
    <row r="873" spans="35:38">
      <c r="AI873" s="9">
        <f>'Student Record paste by SD'!A871</f>
        <v>0</v>
      </c>
      <c r="AJ873" s="9" t="b">
        <f t="shared" si="34"/>
        <v>0</v>
      </c>
      <c r="AK873" s="9">
        <f>'Student Record paste by SD'!I871</f>
        <v>0</v>
      </c>
      <c r="AL873" s="9">
        <f>'Student Record paste by SD'!O871</f>
        <v>0</v>
      </c>
    </row>
    <row r="874" spans="35:38">
      <c r="AI874" s="9">
        <f>'Student Record paste by SD'!A872</f>
        <v>0</v>
      </c>
      <c r="AJ874" s="9" t="b">
        <f t="shared" si="34"/>
        <v>0</v>
      </c>
      <c r="AK874" s="9">
        <f>'Student Record paste by SD'!I872</f>
        <v>0</v>
      </c>
      <c r="AL874" s="9">
        <f>'Student Record paste by SD'!O872</f>
        <v>0</v>
      </c>
    </row>
    <row r="875" spans="35:38">
      <c r="AI875" s="9">
        <f>'Student Record paste by SD'!A873</f>
        <v>0</v>
      </c>
      <c r="AJ875" s="9" t="b">
        <f t="shared" si="34"/>
        <v>0</v>
      </c>
      <c r="AK875" s="9">
        <f>'Student Record paste by SD'!I873</f>
        <v>0</v>
      </c>
      <c r="AL875" s="9">
        <f>'Student Record paste by SD'!O873</f>
        <v>0</v>
      </c>
    </row>
    <row r="876" spans="35:38">
      <c r="AI876" s="9">
        <f>'Student Record paste by SD'!A874</f>
        <v>0</v>
      </c>
      <c r="AJ876" s="9" t="b">
        <f t="shared" si="34"/>
        <v>0</v>
      </c>
      <c r="AK876" s="9">
        <f>'Student Record paste by SD'!I874</f>
        <v>0</v>
      </c>
      <c r="AL876" s="9">
        <f>'Student Record paste by SD'!O874</f>
        <v>0</v>
      </c>
    </row>
    <row r="877" spans="35:38">
      <c r="AI877" s="9">
        <f>'Student Record paste by SD'!A875</f>
        <v>0</v>
      </c>
      <c r="AJ877" s="9" t="b">
        <f t="shared" si="34"/>
        <v>0</v>
      </c>
      <c r="AK877" s="9">
        <f>'Student Record paste by SD'!I875</f>
        <v>0</v>
      </c>
      <c r="AL877" s="9">
        <f>'Student Record paste by SD'!O875</f>
        <v>0</v>
      </c>
    </row>
    <row r="878" spans="35:38">
      <c r="AI878" s="9">
        <f>'Student Record paste by SD'!A876</f>
        <v>0</v>
      </c>
      <c r="AJ878" s="9" t="b">
        <f t="shared" si="34"/>
        <v>0</v>
      </c>
      <c r="AK878" s="9">
        <f>'Student Record paste by SD'!I876</f>
        <v>0</v>
      </c>
      <c r="AL878" s="9">
        <f>'Student Record paste by SD'!O876</f>
        <v>0</v>
      </c>
    </row>
    <row r="879" spans="35:38">
      <c r="AI879" s="9">
        <f>'Student Record paste by SD'!A877</f>
        <v>0</v>
      </c>
      <c r="AJ879" s="9" t="b">
        <f t="shared" si="34"/>
        <v>0</v>
      </c>
      <c r="AK879" s="9">
        <f>'Student Record paste by SD'!I877</f>
        <v>0</v>
      </c>
      <c r="AL879" s="9">
        <f>'Student Record paste by SD'!O877</f>
        <v>0</v>
      </c>
    </row>
    <row r="880" spans="35:38">
      <c r="AI880" s="9">
        <f>'Student Record paste by SD'!A878</f>
        <v>0</v>
      </c>
      <c r="AJ880" s="9" t="b">
        <f t="shared" si="34"/>
        <v>0</v>
      </c>
      <c r="AK880" s="9">
        <f>'Student Record paste by SD'!I878</f>
        <v>0</v>
      </c>
      <c r="AL880" s="9">
        <f>'Student Record paste by SD'!O878</f>
        <v>0</v>
      </c>
    </row>
    <row r="881" spans="35:38">
      <c r="AI881" s="9">
        <f>'Student Record paste by SD'!A879</f>
        <v>0</v>
      </c>
      <c r="AJ881" s="9" t="b">
        <f t="shared" si="34"/>
        <v>0</v>
      </c>
      <c r="AK881" s="9">
        <f>'Student Record paste by SD'!I879</f>
        <v>0</v>
      </c>
      <c r="AL881" s="9">
        <f>'Student Record paste by SD'!O879</f>
        <v>0</v>
      </c>
    </row>
    <row r="882" spans="35:38">
      <c r="AI882" s="9">
        <f>'Student Record paste by SD'!A880</f>
        <v>0</v>
      </c>
      <c r="AJ882" s="9" t="b">
        <f t="shared" si="34"/>
        <v>0</v>
      </c>
      <c r="AK882" s="9">
        <f>'Student Record paste by SD'!I880</f>
        <v>0</v>
      </c>
      <c r="AL882" s="9">
        <f>'Student Record paste by SD'!O880</f>
        <v>0</v>
      </c>
    </row>
    <row r="883" spans="35:38">
      <c r="AI883" s="9">
        <f>'Student Record paste by SD'!A881</f>
        <v>0</v>
      </c>
      <c r="AJ883" s="9" t="b">
        <f t="shared" si="34"/>
        <v>0</v>
      </c>
      <c r="AK883" s="9">
        <f>'Student Record paste by SD'!I881</f>
        <v>0</v>
      </c>
      <c r="AL883" s="9">
        <f>'Student Record paste by SD'!O881</f>
        <v>0</v>
      </c>
    </row>
    <row r="884" spans="35:38">
      <c r="AI884" s="9">
        <f>'Student Record paste by SD'!A882</f>
        <v>0</v>
      </c>
      <c r="AJ884" s="9" t="b">
        <f t="shared" si="34"/>
        <v>0</v>
      </c>
      <c r="AK884" s="9">
        <f>'Student Record paste by SD'!I882</f>
        <v>0</v>
      </c>
      <c r="AL884" s="9">
        <f>'Student Record paste by SD'!O882</f>
        <v>0</v>
      </c>
    </row>
    <row r="885" spans="35:38">
      <c r="AI885" s="9">
        <f>'Student Record paste by SD'!A883</f>
        <v>0</v>
      </c>
      <c r="AJ885" s="9" t="b">
        <f t="shared" si="34"/>
        <v>0</v>
      </c>
      <c r="AK885" s="9">
        <f>'Student Record paste by SD'!I883</f>
        <v>0</v>
      </c>
      <c r="AL885" s="9">
        <f>'Student Record paste by SD'!O883</f>
        <v>0</v>
      </c>
    </row>
    <row r="886" spans="35:38">
      <c r="AI886" s="9">
        <f>'Student Record paste by SD'!A884</f>
        <v>0</v>
      </c>
      <c r="AJ886" s="9" t="b">
        <f t="shared" si="34"/>
        <v>0</v>
      </c>
      <c r="AK886" s="9">
        <f>'Student Record paste by SD'!I884</f>
        <v>0</v>
      </c>
      <c r="AL886" s="9">
        <f>'Student Record paste by SD'!O884</f>
        <v>0</v>
      </c>
    </row>
    <row r="887" spans="35:38">
      <c r="AI887" s="9">
        <f>'Student Record paste by SD'!A885</f>
        <v>0</v>
      </c>
      <c r="AJ887" s="9" t="b">
        <f t="shared" si="34"/>
        <v>0</v>
      </c>
      <c r="AK887" s="9">
        <f>'Student Record paste by SD'!I885</f>
        <v>0</v>
      </c>
      <c r="AL887" s="9">
        <f>'Student Record paste by SD'!O885</f>
        <v>0</v>
      </c>
    </row>
    <row r="888" spans="35:38">
      <c r="AI888" s="9">
        <f>'Student Record paste by SD'!A886</f>
        <v>0</v>
      </c>
      <c r="AJ888" s="9" t="b">
        <f t="shared" si="34"/>
        <v>0</v>
      </c>
      <c r="AK888" s="9">
        <f>'Student Record paste by SD'!I886</f>
        <v>0</v>
      </c>
      <c r="AL888" s="9">
        <f>'Student Record paste by SD'!O886</f>
        <v>0</v>
      </c>
    </row>
    <row r="889" spans="35:38">
      <c r="AI889" s="9">
        <f>'Student Record paste by SD'!A887</f>
        <v>0</v>
      </c>
      <c r="AJ889" s="9" t="b">
        <f t="shared" si="34"/>
        <v>0</v>
      </c>
      <c r="AK889" s="9">
        <f>'Student Record paste by SD'!I887</f>
        <v>0</v>
      </c>
      <c r="AL889" s="9">
        <f>'Student Record paste by SD'!O887</f>
        <v>0</v>
      </c>
    </row>
    <row r="890" spans="35:38">
      <c r="AI890" s="9">
        <f>'Student Record paste by SD'!A888</f>
        <v>0</v>
      </c>
      <c r="AJ890" s="9" t="b">
        <f t="shared" si="34"/>
        <v>0</v>
      </c>
      <c r="AK890" s="9">
        <f>'Student Record paste by SD'!I888</f>
        <v>0</v>
      </c>
      <c r="AL890" s="9">
        <f>'Student Record paste by SD'!O888</f>
        <v>0</v>
      </c>
    </row>
    <row r="891" spans="35:38">
      <c r="AI891" s="9">
        <f>'Student Record paste by SD'!A889</f>
        <v>0</v>
      </c>
      <c r="AJ891" s="9" t="b">
        <f t="shared" si="34"/>
        <v>0</v>
      </c>
      <c r="AK891" s="9">
        <f>'Student Record paste by SD'!I889</f>
        <v>0</v>
      </c>
      <c r="AL891" s="9">
        <f>'Student Record paste by SD'!O889</f>
        <v>0</v>
      </c>
    </row>
    <row r="892" spans="35:38">
      <c r="AI892" s="9">
        <f>'Student Record paste by SD'!A890</f>
        <v>0</v>
      </c>
      <c r="AJ892" s="9" t="b">
        <f t="shared" si="34"/>
        <v>0</v>
      </c>
      <c r="AK892" s="9">
        <f>'Student Record paste by SD'!I890</f>
        <v>0</v>
      </c>
      <c r="AL892" s="9">
        <f>'Student Record paste by SD'!O890</f>
        <v>0</v>
      </c>
    </row>
    <row r="893" spans="35:38">
      <c r="AI893" s="9">
        <f>'Student Record paste by SD'!A891</f>
        <v>0</v>
      </c>
      <c r="AJ893" s="9" t="b">
        <f t="shared" si="34"/>
        <v>0</v>
      </c>
      <c r="AK893" s="9">
        <f>'Student Record paste by SD'!I891</f>
        <v>0</v>
      </c>
      <c r="AL893" s="9">
        <f>'Student Record paste by SD'!O891</f>
        <v>0</v>
      </c>
    </row>
    <row r="894" spans="35:38">
      <c r="AI894" s="9">
        <f>'Student Record paste by SD'!A892</f>
        <v>0</v>
      </c>
      <c r="AJ894" s="9" t="b">
        <f t="shared" si="34"/>
        <v>0</v>
      </c>
      <c r="AK894" s="9">
        <f>'Student Record paste by SD'!I892</f>
        <v>0</v>
      </c>
      <c r="AL894" s="9">
        <f>'Student Record paste by SD'!O892</f>
        <v>0</v>
      </c>
    </row>
    <row r="895" spans="35:38">
      <c r="AI895" s="9">
        <f>'Student Record paste by SD'!A893</f>
        <v>0</v>
      </c>
      <c r="AJ895" s="9" t="b">
        <f t="shared" si="34"/>
        <v>0</v>
      </c>
      <c r="AK895" s="9">
        <f>'Student Record paste by SD'!I893</f>
        <v>0</v>
      </c>
      <c r="AL895" s="9">
        <f>'Student Record paste by SD'!O893</f>
        <v>0</v>
      </c>
    </row>
    <row r="896" spans="35:38">
      <c r="AI896" s="9">
        <f>'Student Record paste by SD'!A894</f>
        <v>0</v>
      </c>
      <c r="AJ896" s="9" t="b">
        <f t="shared" si="34"/>
        <v>0</v>
      </c>
      <c r="AK896" s="9">
        <f>'Student Record paste by SD'!I894</f>
        <v>0</v>
      </c>
      <c r="AL896" s="9">
        <f>'Student Record paste by SD'!O894</f>
        <v>0</v>
      </c>
    </row>
    <row r="897" spans="35:38">
      <c r="AI897" s="9">
        <f>'Student Record paste by SD'!A895</f>
        <v>0</v>
      </c>
      <c r="AJ897" s="9" t="b">
        <f t="shared" si="34"/>
        <v>0</v>
      </c>
      <c r="AK897" s="9">
        <f>'Student Record paste by SD'!I895</f>
        <v>0</v>
      </c>
      <c r="AL897" s="9">
        <f>'Student Record paste by SD'!O895</f>
        <v>0</v>
      </c>
    </row>
    <row r="898" spans="35:38">
      <c r="AI898" s="9">
        <f>'Student Record paste by SD'!A896</f>
        <v>0</v>
      </c>
      <c r="AJ898" s="9" t="b">
        <f t="shared" si="34"/>
        <v>0</v>
      </c>
      <c r="AK898" s="9">
        <f>'Student Record paste by SD'!I896</f>
        <v>0</v>
      </c>
      <c r="AL898" s="9">
        <f>'Student Record paste by SD'!O896</f>
        <v>0</v>
      </c>
    </row>
    <row r="899" spans="35:38">
      <c r="AI899" s="9">
        <f>'Student Record paste by SD'!A897</f>
        <v>0</v>
      </c>
      <c r="AJ899" s="9" t="b">
        <f t="shared" si="34"/>
        <v>0</v>
      </c>
      <c r="AK899" s="9">
        <f>'Student Record paste by SD'!I897</f>
        <v>0</v>
      </c>
      <c r="AL899" s="9">
        <f>'Student Record paste by SD'!O897</f>
        <v>0</v>
      </c>
    </row>
    <row r="900" spans="35:38">
      <c r="AI900" s="9">
        <f>'Student Record paste by SD'!A898</f>
        <v>0</v>
      </c>
      <c r="AJ900" s="9" t="b">
        <f t="shared" si="34"/>
        <v>0</v>
      </c>
      <c r="AK900" s="9">
        <f>'Student Record paste by SD'!I898</f>
        <v>0</v>
      </c>
      <c r="AL900" s="9">
        <f>'Student Record paste by SD'!O898</f>
        <v>0</v>
      </c>
    </row>
    <row r="901" spans="35:38">
      <c r="AI901" s="9">
        <f>'Student Record paste by SD'!A899</f>
        <v>0</v>
      </c>
      <c r="AJ901" s="9" t="b">
        <f t="shared" ref="AJ901:AJ964" si="35">IF(AI901="","",IF(AI901=1,"A",IF(AI901=2,"B",IF(AI901=3,"C",IF(AI901=4,"D",IF(AI901=5,"E",IF(AI901=6,"F",IF(AI901=7,"G",IF(AI901=8,"H",IF(AI901=9,"I",IF(AI901=10,"J",IF(AI901=11,"K",IF(AI901=12,"L")))))))))))))</f>
        <v>0</v>
      </c>
      <c r="AK901" s="9">
        <f>'Student Record paste by SD'!I899</f>
        <v>0</v>
      </c>
      <c r="AL901" s="9">
        <f>'Student Record paste by SD'!O899</f>
        <v>0</v>
      </c>
    </row>
    <row r="902" spans="35:38">
      <c r="AI902" s="9">
        <f>'Student Record paste by SD'!A900</f>
        <v>0</v>
      </c>
      <c r="AJ902" s="9" t="b">
        <f t="shared" si="35"/>
        <v>0</v>
      </c>
      <c r="AK902" s="9">
        <f>'Student Record paste by SD'!I900</f>
        <v>0</v>
      </c>
      <c r="AL902" s="9">
        <f>'Student Record paste by SD'!O900</f>
        <v>0</v>
      </c>
    </row>
    <row r="903" spans="35:38">
      <c r="AI903" s="9">
        <f>'Student Record paste by SD'!A901</f>
        <v>0</v>
      </c>
      <c r="AJ903" s="9" t="b">
        <f t="shared" si="35"/>
        <v>0</v>
      </c>
      <c r="AK903" s="9">
        <f>'Student Record paste by SD'!I901</f>
        <v>0</v>
      </c>
      <c r="AL903" s="9">
        <f>'Student Record paste by SD'!O901</f>
        <v>0</v>
      </c>
    </row>
    <row r="904" spans="35:38">
      <c r="AI904" s="9">
        <f>'Student Record paste by SD'!A902</f>
        <v>0</v>
      </c>
      <c r="AJ904" s="9" t="b">
        <f t="shared" si="35"/>
        <v>0</v>
      </c>
      <c r="AK904" s="9">
        <f>'Student Record paste by SD'!I902</f>
        <v>0</v>
      </c>
      <c r="AL904" s="9">
        <f>'Student Record paste by SD'!O902</f>
        <v>0</v>
      </c>
    </row>
    <row r="905" spans="35:38">
      <c r="AI905" s="9">
        <f>'Student Record paste by SD'!A903</f>
        <v>0</v>
      </c>
      <c r="AJ905" s="9" t="b">
        <f t="shared" si="35"/>
        <v>0</v>
      </c>
      <c r="AK905" s="9">
        <f>'Student Record paste by SD'!I903</f>
        <v>0</v>
      </c>
      <c r="AL905" s="9">
        <f>'Student Record paste by SD'!O903</f>
        <v>0</v>
      </c>
    </row>
    <row r="906" spans="35:38">
      <c r="AI906" s="9">
        <f>'Student Record paste by SD'!A904</f>
        <v>0</v>
      </c>
      <c r="AJ906" s="9" t="b">
        <f t="shared" si="35"/>
        <v>0</v>
      </c>
      <c r="AK906" s="9">
        <f>'Student Record paste by SD'!I904</f>
        <v>0</v>
      </c>
      <c r="AL906" s="9">
        <f>'Student Record paste by SD'!O904</f>
        <v>0</v>
      </c>
    </row>
    <row r="907" spans="35:38">
      <c r="AI907" s="9">
        <f>'Student Record paste by SD'!A905</f>
        <v>0</v>
      </c>
      <c r="AJ907" s="9" t="b">
        <f t="shared" si="35"/>
        <v>0</v>
      </c>
      <c r="AK907" s="9">
        <f>'Student Record paste by SD'!I905</f>
        <v>0</v>
      </c>
      <c r="AL907" s="9">
        <f>'Student Record paste by SD'!O905</f>
        <v>0</v>
      </c>
    </row>
    <row r="908" spans="35:38">
      <c r="AI908" s="9">
        <f>'Student Record paste by SD'!A906</f>
        <v>0</v>
      </c>
      <c r="AJ908" s="9" t="b">
        <f t="shared" si="35"/>
        <v>0</v>
      </c>
      <c r="AK908" s="9">
        <f>'Student Record paste by SD'!I906</f>
        <v>0</v>
      </c>
      <c r="AL908" s="9">
        <f>'Student Record paste by SD'!O906</f>
        <v>0</v>
      </c>
    </row>
    <row r="909" spans="35:38">
      <c r="AI909" s="9">
        <f>'Student Record paste by SD'!A907</f>
        <v>0</v>
      </c>
      <c r="AJ909" s="9" t="b">
        <f t="shared" si="35"/>
        <v>0</v>
      </c>
      <c r="AK909" s="9">
        <f>'Student Record paste by SD'!I907</f>
        <v>0</v>
      </c>
      <c r="AL909" s="9">
        <f>'Student Record paste by SD'!O907</f>
        <v>0</v>
      </c>
    </row>
    <row r="910" spans="35:38">
      <c r="AI910" s="9">
        <f>'Student Record paste by SD'!A908</f>
        <v>0</v>
      </c>
      <c r="AJ910" s="9" t="b">
        <f t="shared" si="35"/>
        <v>0</v>
      </c>
      <c r="AK910" s="9">
        <f>'Student Record paste by SD'!I908</f>
        <v>0</v>
      </c>
      <c r="AL910" s="9">
        <f>'Student Record paste by SD'!O908</f>
        <v>0</v>
      </c>
    </row>
    <row r="911" spans="35:38">
      <c r="AI911" s="9">
        <f>'Student Record paste by SD'!A909</f>
        <v>0</v>
      </c>
      <c r="AJ911" s="9" t="b">
        <f t="shared" si="35"/>
        <v>0</v>
      </c>
      <c r="AK911" s="9">
        <f>'Student Record paste by SD'!I909</f>
        <v>0</v>
      </c>
      <c r="AL911" s="9">
        <f>'Student Record paste by SD'!O909</f>
        <v>0</v>
      </c>
    </row>
    <row r="912" spans="35:38">
      <c r="AI912" s="9">
        <f>'Student Record paste by SD'!A910</f>
        <v>0</v>
      </c>
      <c r="AJ912" s="9" t="b">
        <f t="shared" si="35"/>
        <v>0</v>
      </c>
      <c r="AK912" s="9">
        <f>'Student Record paste by SD'!I910</f>
        <v>0</v>
      </c>
      <c r="AL912" s="9">
        <f>'Student Record paste by SD'!O910</f>
        <v>0</v>
      </c>
    </row>
    <row r="913" spans="35:38">
      <c r="AI913" s="9">
        <f>'Student Record paste by SD'!A911</f>
        <v>0</v>
      </c>
      <c r="AJ913" s="9" t="b">
        <f t="shared" si="35"/>
        <v>0</v>
      </c>
      <c r="AK913" s="9">
        <f>'Student Record paste by SD'!I911</f>
        <v>0</v>
      </c>
      <c r="AL913" s="9">
        <f>'Student Record paste by SD'!O911</f>
        <v>0</v>
      </c>
    </row>
    <row r="914" spans="35:38">
      <c r="AI914" s="9">
        <f>'Student Record paste by SD'!A912</f>
        <v>0</v>
      </c>
      <c r="AJ914" s="9" t="b">
        <f t="shared" si="35"/>
        <v>0</v>
      </c>
      <c r="AK914" s="9">
        <f>'Student Record paste by SD'!I912</f>
        <v>0</v>
      </c>
      <c r="AL914" s="9">
        <f>'Student Record paste by SD'!O912</f>
        <v>0</v>
      </c>
    </row>
    <row r="915" spans="35:38">
      <c r="AI915" s="9">
        <f>'Student Record paste by SD'!A913</f>
        <v>0</v>
      </c>
      <c r="AJ915" s="9" t="b">
        <f t="shared" si="35"/>
        <v>0</v>
      </c>
      <c r="AK915" s="9">
        <f>'Student Record paste by SD'!I913</f>
        <v>0</v>
      </c>
      <c r="AL915" s="9">
        <f>'Student Record paste by SD'!O913</f>
        <v>0</v>
      </c>
    </row>
    <row r="916" spans="35:38">
      <c r="AI916" s="9">
        <f>'Student Record paste by SD'!A914</f>
        <v>0</v>
      </c>
      <c r="AJ916" s="9" t="b">
        <f t="shared" si="35"/>
        <v>0</v>
      </c>
      <c r="AK916" s="9">
        <f>'Student Record paste by SD'!I914</f>
        <v>0</v>
      </c>
      <c r="AL916" s="9">
        <f>'Student Record paste by SD'!O914</f>
        <v>0</v>
      </c>
    </row>
    <row r="917" spans="35:38">
      <c r="AI917" s="9">
        <f>'Student Record paste by SD'!A915</f>
        <v>0</v>
      </c>
      <c r="AJ917" s="9" t="b">
        <f t="shared" si="35"/>
        <v>0</v>
      </c>
      <c r="AK917" s="9">
        <f>'Student Record paste by SD'!I915</f>
        <v>0</v>
      </c>
      <c r="AL917" s="9">
        <f>'Student Record paste by SD'!O915</f>
        <v>0</v>
      </c>
    </row>
    <row r="918" spans="35:38">
      <c r="AI918" s="9">
        <f>'Student Record paste by SD'!A916</f>
        <v>0</v>
      </c>
      <c r="AJ918" s="9" t="b">
        <f t="shared" si="35"/>
        <v>0</v>
      </c>
      <c r="AK918" s="9">
        <f>'Student Record paste by SD'!I916</f>
        <v>0</v>
      </c>
      <c r="AL918" s="9">
        <f>'Student Record paste by SD'!O916</f>
        <v>0</v>
      </c>
    </row>
    <row r="919" spans="35:38">
      <c r="AI919" s="9">
        <f>'Student Record paste by SD'!A917</f>
        <v>0</v>
      </c>
      <c r="AJ919" s="9" t="b">
        <f t="shared" si="35"/>
        <v>0</v>
      </c>
      <c r="AK919" s="9">
        <f>'Student Record paste by SD'!I917</f>
        <v>0</v>
      </c>
      <c r="AL919" s="9">
        <f>'Student Record paste by SD'!O917</f>
        <v>0</v>
      </c>
    </row>
    <row r="920" spans="35:38">
      <c r="AI920" s="9">
        <f>'Student Record paste by SD'!A918</f>
        <v>0</v>
      </c>
      <c r="AJ920" s="9" t="b">
        <f t="shared" si="35"/>
        <v>0</v>
      </c>
      <c r="AK920" s="9">
        <f>'Student Record paste by SD'!I918</f>
        <v>0</v>
      </c>
      <c r="AL920" s="9">
        <f>'Student Record paste by SD'!O918</f>
        <v>0</v>
      </c>
    </row>
    <row r="921" spans="35:38">
      <c r="AI921" s="9">
        <f>'Student Record paste by SD'!A919</f>
        <v>0</v>
      </c>
      <c r="AJ921" s="9" t="b">
        <f t="shared" si="35"/>
        <v>0</v>
      </c>
      <c r="AK921" s="9">
        <f>'Student Record paste by SD'!I919</f>
        <v>0</v>
      </c>
      <c r="AL921" s="9">
        <f>'Student Record paste by SD'!O919</f>
        <v>0</v>
      </c>
    </row>
    <row r="922" spans="35:38">
      <c r="AI922" s="9">
        <f>'Student Record paste by SD'!A920</f>
        <v>0</v>
      </c>
      <c r="AJ922" s="9" t="b">
        <f t="shared" si="35"/>
        <v>0</v>
      </c>
      <c r="AK922" s="9">
        <f>'Student Record paste by SD'!I920</f>
        <v>0</v>
      </c>
      <c r="AL922" s="9">
        <f>'Student Record paste by SD'!O920</f>
        <v>0</v>
      </c>
    </row>
    <row r="923" spans="35:38">
      <c r="AI923" s="9">
        <f>'Student Record paste by SD'!A921</f>
        <v>0</v>
      </c>
      <c r="AJ923" s="9" t="b">
        <f t="shared" si="35"/>
        <v>0</v>
      </c>
      <c r="AK923" s="9">
        <f>'Student Record paste by SD'!I921</f>
        <v>0</v>
      </c>
      <c r="AL923" s="9">
        <f>'Student Record paste by SD'!O921</f>
        <v>0</v>
      </c>
    </row>
    <row r="924" spans="35:38">
      <c r="AI924" s="9">
        <f>'Student Record paste by SD'!A922</f>
        <v>0</v>
      </c>
      <c r="AJ924" s="9" t="b">
        <f t="shared" si="35"/>
        <v>0</v>
      </c>
      <c r="AK924" s="9">
        <f>'Student Record paste by SD'!I922</f>
        <v>0</v>
      </c>
      <c r="AL924" s="9">
        <f>'Student Record paste by SD'!O922</f>
        <v>0</v>
      </c>
    </row>
    <row r="925" spans="35:38">
      <c r="AI925" s="9">
        <f>'Student Record paste by SD'!A923</f>
        <v>0</v>
      </c>
      <c r="AJ925" s="9" t="b">
        <f t="shared" si="35"/>
        <v>0</v>
      </c>
      <c r="AK925" s="9">
        <f>'Student Record paste by SD'!I923</f>
        <v>0</v>
      </c>
      <c r="AL925" s="9">
        <f>'Student Record paste by SD'!O923</f>
        <v>0</v>
      </c>
    </row>
    <row r="926" spans="35:38">
      <c r="AI926" s="9">
        <f>'Student Record paste by SD'!A924</f>
        <v>0</v>
      </c>
      <c r="AJ926" s="9" t="b">
        <f t="shared" si="35"/>
        <v>0</v>
      </c>
      <c r="AK926" s="9">
        <f>'Student Record paste by SD'!I924</f>
        <v>0</v>
      </c>
      <c r="AL926" s="9">
        <f>'Student Record paste by SD'!O924</f>
        <v>0</v>
      </c>
    </row>
    <row r="927" spans="35:38">
      <c r="AI927" s="9">
        <f>'Student Record paste by SD'!A925</f>
        <v>0</v>
      </c>
      <c r="AJ927" s="9" t="b">
        <f t="shared" si="35"/>
        <v>0</v>
      </c>
      <c r="AK927" s="9">
        <f>'Student Record paste by SD'!I925</f>
        <v>0</v>
      </c>
      <c r="AL927" s="9">
        <f>'Student Record paste by SD'!O925</f>
        <v>0</v>
      </c>
    </row>
    <row r="928" spans="35:38">
      <c r="AI928" s="9">
        <f>'Student Record paste by SD'!A926</f>
        <v>0</v>
      </c>
      <c r="AJ928" s="9" t="b">
        <f t="shared" si="35"/>
        <v>0</v>
      </c>
      <c r="AK928" s="9">
        <f>'Student Record paste by SD'!I926</f>
        <v>0</v>
      </c>
      <c r="AL928" s="9">
        <f>'Student Record paste by SD'!O926</f>
        <v>0</v>
      </c>
    </row>
    <row r="929" spans="35:38">
      <c r="AI929" s="9">
        <f>'Student Record paste by SD'!A927</f>
        <v>0</v>
      </c>
      <c r="AJ929" s="9" t="b">
        <f t="shared" si="35"/>
        <v>0</v>
      </c>
      <c r="AK929" s="9">
        <f>'Student Record paste by SD'!I927</f>
        <v>0</v>
      </c>
      <c r="AL929" s="9">
        <f>'Student Record paste by SD'!O927</f>
        <v>0</v>
      </c>
    </row>
    <row r="930" spans="35:38">
      <c r="AI930" s="9">
        <f>'Student Record paste by SD'!A928</f>
        <v>0</v>
      </c>
      <c r="AJ930" s="9" t="b">
        <f t="shared" si="35"/>
        <v>0</v>
      </c>
      <c r="AK930" s="9">
        <f>'Student Record paste by SD'!I928</f>
        <v>0</v>
      </c>
      <c r="AL930" s="9">
        <f>'Student Record paste by SD'!O928</f>
        <v>0</v>
      </c>
    </row>
    <row r="931" spans="35:38">
      <c r="AI931" s="9">
        <f>'Student Record paste by SD'!A929</f>
        <v>0</v>
      </c>
      <c r="AJ931" s="9" t="b">
        <f t="shared" si="35"/>
        <v>0</v>
      </c>
      <c r="AK931" s="9">
        <f>'Student Record paste by SD'!I929</f>
        <v>0</v>
      </c>
      <c r="AL931" s="9">
        <f>'Student Record paste by SD'!O929</f>
        <v>0</v>
      </c>
    </row>
    <row r="932" spans="35:38">
      <c r="AI932" s="9">
        <f>'Student Record paste by SD'!A930</f>
        <v>0</v>
      </c>
      <c r="AJ932" s="9" t="b">
        <f t="shared" si="35"/>
        <v>0</v>
      </c>
      <c r="AK932" s="9">
        <f>'Student Record paste by SD'!I930</f>
        <v>0</v>
      </c>
      <c r="AL932" s="9">
        <f>'Student Record paste by SD'!O930</f>
        <v>0</v>
      </c>
    </row>
    <row r="933" spans="35:38">
      <c r="AI933" s="9">
        <f>'Student Record paste by SD'!A931</f>
        <v>0</v>
      </c>
      <c r="AJ933" s="9" t="b">
        <f t="shared" si="35"/>
        <v>0</v>
      </c>
      <c r="AK933" s="9">
        <f>'Student Record paste by SD'!I931</f>
        <v>0</v>
      </c>
      <c r="AL933" s="9">
        <f>'Student Record paste by SD'!O931</f>
        <v>0</v>
      </c>
    </row>
    <row r="934" spans="35:38">
      <c r="AI934" s="9">
        <f>'Student Record paste by SD'!A932</f>
        <v>0</v>
      </c>
      <c r="AJ934" s="9" t="b">
        <f t="shared" si="35"/>
        <v>0</v>
      </c>
      <c r="AK934" s="9">
        <f>'Student Record paste by SD'!I932</f>
        <v>0</v>
      </c>
      <c r="AL934" s="9">
        <f>'Student Record paste by SD'!O932</f>
        <v>0</v>
      </c>
    </row>
    <row r="935" spans="35:38">
      <c r="AI935" s="9">
        <f>'Student Record paste by SD'!A933</f>
        <v>0</v>
      </c>
      <c r="AJ935" s="9" t="b">
        <f t="shared" si="35"/>
        <v>0</v>
      </c>
      <c r="AK935" s="9">
        <f>'Student Record paste by SD'!I933</f>
        <v>0</v>
      </c>
      <c r="AL935" s="9">
        <f>'Student Record paste by SD'!O933</f>
        <v>0</v>
      </c>
    </row>
    <row r="936" spans="35:38">
      <c r="AI936" s="9">
        <f>'Student Record paste by SD'!A934</f>
        <v>0</v>
      </c>
      <c r="AJ936" s="9" t="b">
        <f t="shared" si="35"/>
        <v>0</v>
      </c>
      <c r="AK936" s="9">
        <f>'Student Record paste by SD'!I934</f>
        <v>0</v>
      </c>
      <c r="AL936" s="9">
        <f>'Student Record paste by SD'!O934</f>
        <v>0</v>
      </c>
    </row>
    <row r="937" spans="35:38">
      <c r="AI937" s="9">
        <f>'Student Record paste by SD'!A935</f>
        <v>0</v>
      </c>
      <c r="AJ937" s="9" t="b">
        <f t="shared" si="35"/>
        <v>0</v>
      </c>
      <c r="AK937" s="9">
        <f>'Student Record paste by SD'!I935</f>
        <v>0</v>
      </c>
      <c r="AL937" s="9">
        <f>'Student Record paste by SD'!O935</f>
        <v>0</v>
      </c>
    </row>
    <row r="938" spans="35:38">
      <c r="AI938" s="9">
        <f>'Student Record paste by SD'!A936</f>
        <v>0</v>
      </c>
      <c r="AJ938" s="9" t="b">
        <f t="shared" si="35"/>
        <v>0</v>
      </c>
      <c r="AK938" s="9">
        <f>'Student Record paste by SD'!I936</f>
        <v>0</v>
      </c>
      <c r="AL938" s="9">
        <f>'Student Record paste by SD'!O936</f>
        <v>0</v>
      </c>
    </row>
    <row r="939" spans="35:38">
      <c r="AI939" s="9">
        <f>'Student Record paste by SD'!A937</f>
        <v>0</v>
      </c>
      <c r="AJ939" s="9" t="b">
        <f t="shared" si="35"/>
        <v>0</v>
      </c>
      <c r="AK939" s="9">
        <f>'Student Record paste by SD'!I937</f>
        <v>0</v>
      </c>
      <c r="AL939" s="9">
        <f>'Student Record paste by SD'!O937</f>
        <v>0</v>
      </c>
    </row>
    <row r="940" spans="35:38">
      <c r="AI940" s="9">
        <f>'Student Record paste by SD'!A938</f>
        <v>0</v>
      </c>
      <c r="AJ940" s="9" t="b">
        <f t="shared" si="35"/>
        <v>0</v>
      </c>
      <c r="AK940" s="9">
        <f>'Student Record paste by SD'!I938</f>
        <v>0</v>
      </c>
      <c r="AL940" s="9">
        <f>'Student Record paste by SD'!O938</f>
        <v>0</v>
      </c>
    </row>
    <row r="941" spans="35:38">
      <c r="AI941" s="9">
        <f>'Student Record paste by SD'!A939</f>
        <v>0</v>
      </c>
      <c r="AJ941" s="9" t="b">
        <f t="shared" si="35"/>
        <v>0</v>
      </c>
      <c r="AK941" s="9">
        <f>'Student Record paste by SD'!I939</f>
        <v>0</v>
      </c>
      <c r="AL941" s="9">
        <f>'Student Record paste by SD'!O939</f>
        <v>0</v>
      </c>
    </row>
    <row r="942" spans="35:38">
      <c r="AI942" s="9">
        <f>'Student Record paste by SD'!A940</f>
        <v>0</v>
      </c>
      <c r="AJ942" s="9" t="b">
        <f t="shared" si="35"/>
        <v>0</v>
      </c>
      <c r="AK942" s="9">
        <f>'Student Record paste by SD'!I940</f>
        <v>0</v>
      </c>
      <c r="AL942" s="9">
        <f>'Student Record paste by SD'!O940</f>
        <v>0</v>
      </c>
    </row>
    <row r="943" spans="35:38">
      <c r="AI943" s="9">
        <f>'Student Record paste by SD'!A941</f>
        <v>0</v>
      </c>
      <c r="AJ943" s="9" t="b">
        <f t="shared" si="35"/>
        <v>0</v>
      </c>
      <c r="AK943" s="9">
        <f>'Student Record paste by SD'!I941</f>
        <v>0</v>
      </c>
      <c r="AL943" s="9">
        <f>'Student Record paste by SD'!O941</f>
        <v>0</v>
      </c>
    </row>
    <row r="944" spans="35:38">
      <c r="AI944" s="9">
        <f>'Student Record paste by SD'!A942</f>
        <v>0</v>
      </c>
      <c r="AJ944" s="9" t="b">
        <f t="shared" si="35"/>
        <v>0</v>
      </c>
      <c r="AK944" s="9">
        <f>'Student Record paste by SD'!I942</f>
        <v>0</v>
      </c>
      <c r="AL944" s="9">
        <f>'Student Record paste by SD'!O942</f>
        <v>0</v>
      </c>
    </row>
    <row r="945" spans="35:38">
      <c r="AI945" s="9">
        <f>'Student Record paste by SD'!A943</f>
        <v>0</v>
      </c>
      <c r="AJ945" s="9" t="b">
        <f t="shared" si="35"/>
        <v>0</v>
      </c>
      <c r="AK945" s="9">
        <f>'Student Record paste by SD'!I943</f>
        <v>0</v>
      </c>
      <c r="AL945" s="9">
        <f>'Student Record paste by SD'!O943</f>
        <v>0</v>
      </c>
    </row>
    <row r="946" spans="35:38">
      <c r="AI946" s="9">
        <f>'Student Record paste by SD'!A944</f>
        <v>0</v>
      </c>
      <c r="AJ946" s="9" t="b">
        <f t="shared" si="35"/>
        <v>0</v>
      </c>
      <c r="AK946" s="9">
        <f>'Student Record paste by SD'!I944</f>
        <v>0</v>
      </c>
      <c r="AL946" s="9">
        <f>'Student Record paste by SD'!O944</f>
        <v>0</v>
      </c>
    </row>
    <row r="947" spans="35:38">
      <c r="AI947" s="9">
        <f>'Student Record paste by SD'!A945</f>
        <v>0</v>
      </c>
      <c r="AJ947" s="9" t="b">
        <f t="shared" si="35"/>
        <v>0</v>
      </c>
      <c r="AK947" s="9">
        <f>'Student Record paste by SD'!I945</f>
        <v>0</v>
      </c>
      <c r="AL947" s="9">
        <f>'Student Record paste by SD'!O945</f>
        <v>0</v>
      </c>
    </row>
    <row r="948" spans="35:38">
      <c r="AI948" s="9">
        <f>'Student Record paste by SD'!A946</f>
        <v>0</v>
      </c>
      <c r="AJ948" s="9" t="b">
        <f t="shared" si="35"/>
        <v>0</v>
      </c>
      <c r="AK948" s="9">
        <f>'Student Record paste by SD'!I946</f>
        <v>0</v>
      </c>
      <c r="AL948" s="9">
        <f>'Student Record paste by SD'!O946</f>
        <v>0</v>
      </c>
    </row>
    <row r="949" spans="35:38">
      <c r="AI949" s="9">
        <f>'Student Record paste by SD'!A947</f>
        <v>0</v>
      </c>
      <c r="AJ949" s="9" t="b">
        <f t="shared" si="35"/>
        <v>0</v>
      </c>
      <c r="AK949" s="9">
        <f>'Student Record paste by SD'!I947</f>
        <v>0</v>
      </c>
      <c r="AL949" s="9">
        <f>'Student Record paste by SD'!O947</f>
        <v>0</v>
      </c>
    </row>
    <row r="950" spans="35:38">
      <c r="AI950" s="9">
        <f>'Student Record paste by SD'!A948</f>
        <v>0</v>
      </c>
      <c r="AJ950" s="9" t="b">
        <f t="shared" si="35"/>
        <v>0</v>
      </c>
      <c r="AK950" s="9">
        <f>'Student Record paste by SD'!I948</f>
        <v>0</v>
      </c>
      <c r="AL950" s="9">
        <f>'Student Record paste by SD'!O948</f>
        <v>0</v>
      </c>
    </row>
    <row r="951" spans="35:38">
      <c r="AI951" s="9">
        <f>'Student Record paste by SD'!A949</f>
        <v>0</v>
      </c>
      <c r="AJ951" s="9" t="b">
        <f t="shared" si="35"/>
        <v>0</v>
      </c>
      <c r="AK951" s="9">
        <f>'Student Record paste by SD'!I949</f>
        <v>0</v>
      </c>
      <c r="AL951" s="9">
        <f>'Student Record paste by SD'!O949</f>
        <v>0</v>
      </c>
    </row>
    <row r="952" spans="35:38">
      <c r="AI952" s="9">
        <f>'Student Record paste by SD'!A950</f>
        <v>0</v>
      </c>
      <c r="AJ952" s="9" t="b">
        <f t="shared" si="35"/>
        <v>0</v>
      </c>
      <c r="AK952" s="9">
        <f>'Student Record paste by SD'!I950</f>
        <v>0</v>
      </c>
      <c r="AL952" s="9">
        <f>'Student Record paste by SD'!O950</f>
        <v>0</v>
      </c>
    </row>
    <row r="953" spans="35:38">
      <c r="AI953" s="9">
        <f>'Student Record paste by SD'!A951</f>
        <v>0</v>
      </c>
      <c r="AJ953" s="9" t="b">
        <f t="shared" si="35"/>
        <v>0</v>
      </c>
      <c r="AK953" s="9">
        <f>'Student Record paste by SD'!I951</f>
        <v>0</v>
      </c>
      <c r="AL953" s="9">
        <f>'Student Record paste by SD'!O951</f>
        <v>0</v>
      </c>
    </row>
    <row r="954" spans="35:38">
      <c r="AI954" s="9">
        <f>'Student Record paste by SD'!A952</f>
        <v>0</v>
      </c>
      <c r="AJ954" s="9" t="b">
        <f t="shared" si="35"/>
        <v>0</v>
      </c>
      <c r="AK954" s="9">
        <f>'Student Record paste by SD'!I952</f>
        <v>0</v>
      </c>
      <c r="AL954" s="9">
        <f>'Student Record paste by SD'!O952</f>
        <v>0</v>
      </c>
    </row>
    <row r="955" spans="35:38">
      <c r="AI955" s="9">
        <f>'Student Record paste by SD'!A953</f>
        <v>0</v>
      </c>
      <c r="AJ955" s="9" t="b">
        <f t="shared" si="35"/>
        <v>0</v>
      </c>
      <c r="AK955" s="9">
        <f>'Student Record paste by SD'!I953</f>
        <v>0</v>
      </c>
      <c r="AL955" s="9">
        <f>'Student Record paste by SD'!O953</f>
        <v>0</v>
      </c>
    </row>
    <row r="956" spans="35:38">
      <c r="AI956" s="9">
        <f>'Student Record paste by SD'!A954</f>
        <v>0</v>
      </c>
      <c r="AJ956" s="9" t="b">
        <f t="shared" si="35"/>
        <v>0</v>
      </c>
      <c r="AK956" s="9">
        <f>'Student Record paste by SD'!I954</f>
        <v>0</v>
      </c>
      <c r="AL956" s="9">
        <f>'Student Record paste by SD'!O954</f>
        <v>0</v>
      </c>
    </row>
    <row r="957" spans="35:38">
      <c r="AI957" s="9">
        <f>'Student Record paste by SD'!A955</f>
        <v>0</v>
      </c>
      <c r="AJ957" s="9" t="b">
        <f t="shared" si="35"/>
        <v>0</v>
      </c>
      <c r="AK957" s="9">
        <f>'Student Record paste by SD'!I955</f>
        <v>0</v>
      </c>
      <c r="AL957" s="9">
        <f>'Student Record paste by SD'!O955</f>
        <v>0</v>
      </c>
    </row>
    <row r="958" spans="35:38">
      <c r="AI958" s="9">
        <f>'Student Record paste by SD'!A956</f>
        <v>0</v>
      </c>
      <c r="AJ958" s="9" t="b">
        <f t="shared" si="35"/>
        <v>0</v>
      </c>
      <c r="AK958" s="9">
        <f>'Student Record paste by SD'!I956</f>
        <v>0</v>
      </c>
      <c r="AL958" s="9">
        <f>'Student Record paste by SD'!O956</f>
        <v>0</v>
      </c>
    </row>
    <row r="959" spans="35:38">
      <c r="AI959" s="9">
        <f>'Student Record paste by SD'!A957</f>
        <v>0</v>
      </c>
      <c r="AJ959" s="9" t="b">
        <f t="shared" si="35"/>
        <v>0</v>
      </c>
      <c r="AK959" s="9">
        <f>'Student Record paste by SD'!I957</f>
        <v>0</v>
      </c>
      <c r="AL959" s="9">
        <f>'Student Record paste by SD'!O957</f>
        <v>0</v>
      </c>
    </row>
    <row r="960" spans="35:38">
      <c r="AI960" s="9">
        <f>'Student Record paste by SD'!A958</f>
        <v>0</v>
      </c>
      <c r="AJ960" s="9" t="b">
        <f t="shared" si="35"/>
        <v>0</v>
      </c>
      <c r="AK960" s="9">
        <f>'Student Record paste by SD'!I958</f>
        <v>0</v>
      </c>
      <c r="AL960" s="9">
        <f>'Student Record paste by SD'!O958</f>
        <v>0</v>
      </c>
    </row>
    <row r="961" spans="35:38">
      <c r="AI961" s="9">
        <f>'Student Record paste by SD'!A959</f>
        <v>0</v>
      </c>
      <c r="AJ961" s="9" t="b">
        <f t="shared" si="35"/>
        <v>0</v>
      </c>
      <c r="AK961" s="9">
        <f>'Student Record paste by SD'!I959</f>
        <v>0</v>
      </c>
      <c r="AL961" s="9">
        <f>'Student Record paste by SD'!O959</f>
        <v>0</v>
      </c>
    </row>
    <row r="962" spans="35:38">
      <c r="AI962" s="9">
        <f>'Student Record paste by SD'!A960</f>
        <v>0</v>
      </c>
      <c r="AJ962" s="9" t="b">
        <f t="shared" si="35"/>
        <v>0</v>
      </c>
      <c r="AK962" s="9">
        <f>'Student Record paste by SD'!I960</f>
        <v>0</v>
      </c>
      <c r="AL962" s="9">
        <f>'Student Record paste by SD'!O960</f>
        <v>0</v>
      </c>
    </row>
    <row r="963" spans="35:38">
      <c r="AI963" s="9">
        <f>'Student Record paste by SD'!A961</f>
        <v>0</v>
      </c>
      <c r="AJ963" s="9" t="b">
        <f t="shared" si="35"/>
        <v>0</v>
      </c>
      <c r="AK963" s="9">
        <f>'Student Record paste by SD'!I961</f>
        <v>0</v>
      </c>
      <c r="AL963" s="9">
        <f>'Student Record paste by SD'!O961</f>
        <v>0</v>
      </c>
    </row>
    <row r="964" spans="35:38">
      <c r="AI964" s="9">
        <f>'Student Record paste by SD'!A962</f>
        <v>0</v>
      </c>
      <c r="AJ964" s="9" t="b">
        <f t="shared" si="35"/>
        <v>0</v>
      </c>
      <c r="AK964" s="9">
        <f>'Student Record paste by SD'!I962</f>
        <v>0</v>
      </c>
      <c r="AL964" s="9">
        <f>'Student Record paste by SD'!O962</f>
        <v>0</v>
      </c>
    </row>
    <row r="965" spans="35:38">
      <c r="AI965" s="9">
        <f>'Student Record paste by SD'!A963</f>
        <v>0</v>
      </c>
      <c r="AJ965" s="9" t="b">
        <f t="shared" ref="AJ965:AJ1028" si="36">IF(AI965="","",IF(AI965=1,"A",IF(AI965=2,"B",IF(AI965=3,"C",IF(AI965=4,"D",IF(AI965=5,"E",IF(AI965=6,"F",IF(AI965=7,"G",IF(AI965=8,"H",IF(AI965=9,"I",IF(AI965=10,"J",IF(AI965=11,"K",IF(AI965=12,"L")))))))))))))</f>
        <v>0</v>
      </c>
      <c r="AK965" s="9">
        <f>'Student Record paste by SD'!I963</f>
        <v>0</v>
      </c>
      <c r="AL965" s="9">
        <f>'Student Record paste by SD'!O963</f>
        <v>0</v>
      </c>
    </row>
    <row r="966" spans="35:38">
      <c r="AI966" s="9">
        <f>'Student Record paste by SD'!A964</f>
        <v>0</v>
      </c>
      <c r="AJ966" s="9" t="b">
        <f t="shared" si="36"/>
        <v>0</v>
      </c>
      <c r="AK966" s="9">
        <f>'Student Record paste by SD'!I964</f>
        <v>0</v>
      </c>
      <c r="AL966" s="9">
        <f>'Student Record paste by SD'!O964</f>
        <v>0</v>
      </c>
    </row>
    <row r="967" spans="35:38">
      <c r="AI967" s="9">
        <f>'Student Record paste by SD'!A965</f>
        <v>0</v>
      </c>
      <c r="AJ967" s="9" t="b">
        <f t="shared" si="36"/>
        <v>0</v>
      </c>
      <c r="AK967" s="9">
        <f>'Student Record paste by SD'!I965</f>
        <v>0</v>
      </c>
      <c r="AL967" s="9">
        <f>'Student Record paste by SD'!O965</f>
        <v>0</v>
      </c>
    </row>
    <row r="968" spans="35:38">
      <c r="AI968" s="9">
        <f>'Student Record paste by SD'!A966</f>
        <v>0</v>
      </c>
      <c r="AJ968" s="9" t="b">
        <f t="shared" si="36"/>
        <v>0</v>
      </c>
      <c r="AK968" s="9">
        <f>'Student Record paste by SD'!I966</f>
        <v>0</v>
      </c>
      <c r="AL968" s="9">
        <f>'Student Record paste by SD'!O966</f>
        <v>0</v>
      </c>
    </row>
    <row r="969" spans="35:38">
      <c r="AI969" s="9">
        <f>'Student Record paste by SD'!A967</f>
        <v>0</v>
      </c>
      <c r="AJ969" s="9" t="b">
        <f t="shared" si="36"/>
        <v>0</v>
      </c>
      <c r="AK969" s="9">
        <f>'Student Record paste by SD'!I967</f>
        <v>0</v>
      </c>
      <c r="AL969" s="9">
        <f>'Student Record paste by SD'!O967</f>
        <v>0</v>
      </c>
    </row>
    <row r="970" spans="35:38">
      <c r="AI970" s="9">
        <f>'Student Record paste by SD'!A968</f>
        <v>0</v>
      </c>
      <c r="AJ970" s="9" t="b">
        <f t="shared" si="36"/>
        <v>0</v>
      </c>
      <c r="AK970" s="9">
        <f>'Student Record paste by SD'!I968</f>
        <v>0</v>
      </c>
      <c r="AL970" s="9">
        <f>'Student Record paste by SD'!O968</f>
        <v>0</v>
      </c>
    </row>
    <row r="971" spans="35:38">
      <c r="AI971" s="9">
        <f>'Student Record paste by SD'!A969</f>
        <v>0</v>
      </c>
      <c r="AJ971" s="9" t="b">
        <f t="shared" si="36"/>
        <v>0</v>
      </c>
      <c r="AK971" s="9">
        <f>'Student Record paste by SD'!I969</f>
        <v>0</v>
      </c>
      <c r="AL971" s="9">
        <f>'Student Record paste by SD'!O969</f>
        <v>0</v>
      </c>
    </row>
    <row r="972" spans="35:38">
      <c r="AI972" s="9">
        <f>'Student Record paste by SD'!A970</f>
        <v>0</v>
      </c>
      <c r="AJ972" s="9" t="b">
        <f t="shared" si="36"/>
        <v>0</v>
      </c>
      <c r="AK972" s="9">
        <f>'Student Record paste by SD'!I970</f>
        <v>0</v>
      </c>
      <c r="AL972" s="9">
        <f>'Student Record paste by SD'!O970</f>
        <v>0</v>
      </c>
    </row>
    <row r="973" spans="35:38">
      <c r="AI973" s="9">
        <f>'Student Record paste by SD'!A971</f>
        <v>0</v>
      </c>
      <c r="AJ973" s="9" t="b">
        <f t="shared" si="36"/>
        <v>0</v>
      </c>
      <c r="AK973" s="9">
        <f>'Student Record paste by SD'!I971</f>
        <v>0</v>
      </c>
      <c r="AL973" s="9">
        <f>'Student Record paste by SD'!O971</f>
        <v>0</v>
      </c>
    </row>
    <row r="974" spans="35:38">
      <c r="AI974" s="9">
        <f>'Student Record paste by SD'!A972</f>
        <v>0</v>
      </c>
      <c r="AJ974" s="9" t="b">
        <f t="shared" si="36"/>
        <v>0</v>
      </c>
      <c r="AK974" s="9">
        <f>'Student Record paste by SD'!I972</f>
        <v>0</v>
      </c>
      <c r="AL974" s="9">
        <f>'Student Record paste by SD'!O972</f>
        <v>0</v>
      </c>
    </row>
    <row r="975" spans="35:38">
      <c r="AI975" s="9">
        <f>'Student Record paste by SD'!A973</f>
        <v>0</v>
      </c>
      <c r="AJ975" s="9" t="b">
        <f t="shared" si="36"/>
        <v>0</v>
      </c>
      <c r="AK975" s="9">
        <f>'Student Record paste by SD'!I973</f>
        <v>0</v>
      </c>
      <c r="AL975" s="9">
        <f>'Student Record paste by SD'!O973</f>
        <v>0</v>
      </c>
    </row>
    <row r="976" spans="35:38">
      <c r="AI976" s="9">
        <f>'Student Record paste by SD'!A974</f>
        <v>0</v>
      </c>
      <c r="AJ976" s="9" t="b">
        <f t="shared" si="36"/>
        <v>0</v>
      </c>
      <c r="AK976" s="9">
        <f>'Student Record paste by SD'!I974</f>
        <v>0</v>
      </c>
      <c r="AL976" s="9">
        <f>'Student Record paste by SD'!O974</f>
        <v>0</v>
      </c>
    </row>
    <row r="977" spans="35:38">
      <c r="AI977" s="9">
        <f>'Student Record paste by SD'!A975</f>
        <v>0</v>
      </c>
      <c r="AJ977" s="9" t="b">
        <f t="shared" si="36"/>
        <v>0</v>
      </c>
      <c r="AK977" s="9">
        <f>'Student Record paste by SD'!I975</f>
        <v>0</v>
      </c>
      <c r="AL977" s="9">
        <f>'Student Record paste by SD'!O975</f>
        <v>0</v>
      </c>
    </row>
    <row r="978" spans="35:38">
      <c r="AI978" s="9">
        <f>'Student Record paste by SD'!A976</f>
        <v>0</v>
      </c>
      <c r="AJ978" s="9" t="b">
        <f t="shared" si="36"/>
        <v>0</v>
      </c>
      <c r="AK978" s="9">
        <f>'Student Record paste by SD'!I976</f>
        <v>0</v>
      </c>
      <c r="AL978" s="9">
        <f>'Student Record paste by SD'!O976</f>
        <v>0</v>
      </c>
    </row>
    <row r="979" spans="35:38">
      <c r="AI979" s="9">
        <f>'Student Record paste by SD'!A977</f>
        <v>0</v>
      </c>
      <c r="AJ979" s="9" t="b">
        <f t="shared" si="36"/>
        <v>0</v>
      </c>
      <c r="AK979" s="9">
        <f>'Student Record paste by SD'!I977</f>
        <v>0</v>
      </c>
      <c r="AL979" s="9">
        <f>'Student Record paste by SD'!O977</f>
        <v>0</v>
      </c>
    </row>
    <row r="980" spans="35:38">
      <c r="AI980" s="9">
        <f>'Student Record paste by SD'!A978</f>
        <v>0</v>
      </c>
      <c r="AJ980" s="9" t="b">
        <f t="shared" si="36"/>
        <v>0</v>
      </c>
      <c r="AK980" s="9">
        <f>'Student Record paste by SD'!I978</f>
        <v>0</v>
      </c>
      <c r="AL980" s="9">
        <f>'Student Record paste by SD'!O978</f>
        <v>0</v>
      </c>
    </row>
    <row r="981" spans="35:38">
      <c r="AI981" s="9">
        <f>'Student Record paste by SD'!A979</f>
        <v>0</v>
      </c>
      <c r="AJ981" s="9" t="b">
        <f t="shared" si="36"/>
        <v>0</v>
      </c>
      <c r="AK981" s="9">
        <f>'Student Record paste by SD'!I979</f>
        <v>0</v>
      </c>
      <c r="AL981" s="9">
        <f>'Student Record paste by SD'!O979</f>
        <v>0</v>
      </c>
    </row>
    <row r="982" spans="35:38">
      <c r="AI982" s="9">
        <f>'Student Record paste by SD'!A980</f>
        <v>0</v>
      </c>
      <c r="AJ982" s="9" t="b">
        <f t="shared" si="36"/>
        <v>0</v>
      </c>
      <c r="AK982" s="9">
        <f>'Student Record paste by SD'!I980</f>
        <v>0</v>
      </c>
      <c r="AL982" s="9">
        <f>'Student Record paste by SD'!O980</f>
        <v>0</v>
      </c>
    </row>
    <row r="983" spans="35:38">
      <c r="AI983" s="9">
        <f>'Student Record paste by SD'!A981</f>
        <v>0</v>
      </c>
      <c r="AJ983" s="9" t="b">
        <f t="shared" si="36"/>
        <v>0</v>
      </c>
      <c r="AK983" s="9">
        <f>'Student Record paste by SD'!I981</f>
        <v>0</v>
      </c>
      <c r="AL983" s="9">
        <f>'Student Record paste by SD'!O981</f>
        <v>0</v>
      </c>
    </row>
    <row r="984" spans="35:38">
      <c r="AI984" s="9">
        <f>'Student Record paste by SD'!A982</f>
        <v>0</v>
      </c>
      <c r="AJ984" s="9" t="b">
        <f t="shared" si="36"/>
        <v>0</v>
      </c>
      <c r="AK984" s="9">
        <f>'Student Record paste by SD'!I982</f>
        <v>0</v>
      </c>
      <c r="AL984" s="9">
        <f>'Student Record paste by SD'!O982</f>
        <v>0</v>
      </c>
    </row>
    <row r="985" spans="35:38">
      <c r="AI985" s="9">
        <f>'Student Record paste by SD'!A983</f>
        <v>0</v>
      </c>
      <c r="AJ985" s="9" t="b">
        <f t="shared" si="36"/>
        <v>0</v>
      </c>
      <c r="AK985" s="9">
        <f>'Student Record paste by SD'!I983</f>
        <v>0</v>
      </c>
      <c r="AL985" s="9">
        <f>'Student Record paste by SD'!O983</f>
        <v>0</v>
      </c>
    </row>
    <row r="986" spans="35:38">
      <c r="AI986" s="9">
        <f>'Student Record paste by SD'!A984</f>
        <v>0</v>
      </c>
      <c r="AJ986" s="9" t="b">
        <f t="shared" si="36"/>
        <v>0</v>
      </c>
      <c r="AK986" s="9">
        <f>'Student Record paste by SD'!I984</f>
        <v>0</v>
      </c>
      <c r="AL986" s="9">
        <f>'Student Record paste by SD'!O984</f>
        <v>0</v>
      </c>
    </row>
    <row r="987" spans="35:38">
      <c r="AI987" s="9">
        <f>'Student Record paste by SD'!A985</f>
        <v>0</v>
      </c>
      <c r="AJ987" s="9" t="b">
        <f t="shared" si="36"/>
        <v>0</v>
      </c>
      <c r="AK987" s="9">
        <f>'Student Record paste by SD'!I985</f>
        <v>0</v>
      </c>
      <c r="AL987" s="9">
        <f>'Student Record paste by SD'!O985</f>
        <v>0</v>
      </c>
    </row>
    <row r="988" spans="35:38">
      <c r="AI988" s="9">
        <f>'Student Record paste by SD'!A986</f>
        <v>0</v>
      </c>
      <c r="AJ988" s="9" t="b">
        <f t="shared" si="36"/>
        <v>0</v>
      </c>
      <c r="AK988" s="9">
        <f>'Student Record paste by SD'!I986</f>
        <v>0</v>
      </c>
      <c r="AL988" s="9">
        <f>'Student Record paste by SD'!O986</f>
        <v>0</v>
      </c>
    </row>
    <row r="989" spans="35:38">
      <c r="AI989" s="9">
        <f>'Student Record paste by SD'!A987</f>
        <v>0</v>
      </c>
      <c r="AJ989" s="9" t="b">
        <f t="shared" si="36"/>
        <v>0</v>
      </c>
      <c r="AK989" s="9">
        <f>'Student Record paste by SD'!I987</f>
        <v>0</v>
      </c>
      <c r="AL989" s="9">
        <f>'Student Record paste by SD'!O987</f>
        <v>0</v>
      </c>
    </row>
    <row r="990" spans="35:38">
      <c r="AI990" s="9">
        <f>'Student Record paste by SD'!A988</f>
        <v>0</v>
      </c>
      <c r="AJ990" s="9" t="b">
        <f t="shared" si="36"/>
        <v>0</v>
      </c>
      <c r="AK990" s="9">
        <f>'Student Record paste by SD'!I988</f>
        <v>0</v>
      </c>
      <c r="AL990" s="9">
        <f>'Student Record paste by SD'!O988</f>
        <v>0</v>
      </c>
    </row>
    <row r="991" spans="35:38">
      <c r="AI991" s="9">
        <f>'Student Record paste by SD'!A989</f>
        <v>0</v>
      </c>
      <c r="AJ991" s="9" t="b">
        <f t="shared" si="36"/>
        <v>0</v>
      </c>
      <c r="AK991" s="9">
        <f>'Student Record paste by SD'!I989</f>
        <v>0</v>
      </c>
      <c r="AL991" s="9">
        <f>'Student Record paste by SD'!O989</f>
        <v>0</v>
      </c>
    </row>
    <row r="992" spans="35:38">
      <c r="AI992" s="9">
        <f>'Student Record paste by SD'!A990</f>
        <v>0</v>
      </c>
      <c r="AJ992" s="9" t="b">
        <f t="shared" si="36"/>
        <v>0</v>
      </c>
      <c r="AK992" s="9">
        <f>'Student Record paste by SD'!I990</f>
        <v>0</v>
      </c>
      <c r="AL992" s="9">
        <f>'Student Record paste by SD'!O990</f>
        <v>0</v>
      </c>
    </row>
    <row r="993" spans="35:38">
      <c r="AI993" s="9">
        <f>'Student Record paste by SD'!A991</f>
        <v>0</v>
      </c>
      <c r="AJ993" s="9" t="b">
        <f t="shared" si="36"/>
        <v>0</v>
      </c>
      <c r="AK993" s="9">
        <f>'Student Record paste by SD'!I991</f>
        <v>0</v>
      </c>
      <c r="AL993" s="9">
        <f>'Student Record paste by SD'!O991</f>
        <v>0</v>
      </c>
    </row>
    <row r="994" spans="35:38">
      <c r="AI994" s="9">
        <f>'Student Record paste by SD'!A992</f>
        <v>0</v>
      </c>
      <c r="AJ994" s="9" t="b">
        <f t="shared" si="36"/>
        <v>0</v>
      </c>
      <c r="AK994" s="9">
        <f>'Student Record paste by SD'!I992</f>
        <v>0</v>
      </c>
      <c r="AL994" s="9">
        <f>'Student Record paste by SD'!O992</f>
        <v>0</v>
      </c>
    </row>
    <row r="995" spans="35:38">
      <c r="AI995" s="9">
        <f>'Student Record paste by SD'!A993</f>
        <v>0</v>
      </c>
      <c r="AJ995" s="9" t="b">
        <f t="shared" si="36"/>
        <v>0</v>
      </c>
      <c r="AK995" s="9">
        <f>'Student Record paste by SD'!I993</f>
        <v>0</v>
      </c>
      <c r="AL995" s="9">
        <f>'Student Record paste by SD'!O993</f>
        <v>0</v>
      </c>
    </row>
    <row r="996" spans="35:38">
      <c r="AI996" s="9">
        <f>'Student Record paste by SD'!A994</f>
        <v>0</v>
      </c>
      <c r="AJ996" s="9" t="b">
        <f t="shared" si="36"/>
        <v>0</v>
      </c>
      <c r="AK996" s="9">
        <f>'Student Record paste by SD'!I994</f>
        <v>0</v>
      </c>
      <c r="AL996" s="9">
        <f>'Student Record paste by SD'!O994</f>
        <v>0</v>
      </c>
    </row>
    <row r="997" spans="35:38">
      <c r="AI997" s="9">
        <f>'Student Record paste by SD'!A995</f>
        <v>0</v>
      </c>
      <c r="AJ997" s="9" t="b">
        <f t="shared" si="36"/>
        <v>0</v>
      </c>
      <c r="AK997" s="9">
        <f>'Student Record paste by SD'!I995</f>
        <v>0</v>
      </c>
      <c r="AL997" s="9">
        <f>'Student Record paste by SD'!O995</f>
        <v>0</v>
      </c>
    </row>
    <row r="998" spans="35:38">
      <c r="AI998" s="9">
        <f>'Student Record paste by SD'!A996</f>
        <v>0</v>
      </c>
      <c r="AJ998" s="9" t="b">
        <f t="shared" si="36"/>
        <v>0</v>
      </c>
      <c r="AK998" s="9">
        <f>'Student Record paste by SD'!I996</f>
        <v>0</v>
      </c>
      <c r="AL998" s="9">
        <f>'Student Record paste by SD'!O996</f>
        <v>0</v>
      </c>
    </row>
    <row r="999" spans="35:38">
      <c r="AI999" s="9">
        <f>'Student Record paste by SD'!A997</f>
        <v>0</v>
      </c>
      <c r="AJ999" s="9" t="b">
        <f t="shared" si="36"/>
        <v>0</v>
      </c>
      <c r="AK999" s="9">
        <f>'Student Record paste by SD'!I997</f>
        <v>0</v>
      </c>
      <c r="AL999" s="9">
        <f>'Student Record paste by SD'!O997</f>
        <v>0</v>
      </c>
    </row>
    <row r="1000" spans="35:38">
      <c r="AI1000" s="9">
        <f>'Student Record paste by SD'!A998</f>
        <v>0</v>
      </c>
      <c r="AJ1000" s="9" t="b">
        <f t="shared" si="36"/>
        <v>0</v>
      </c>
      <c r="AK1000" s="9">
        <f>'Student Record paste by SD'!I998</f>
        <v>0</v>
      </c>
      <c r="AL1000" s="9">
        <f>'Student Record paste by SD'!O998</f>
        <v>0</v>
      </c>
    </row>
    <row r="1001" spans="35:38">
      <c r="AI1001" s="9">
        <f>'Student Record paste by SD'!A999</f>
        <v>0</v>
      </c>
      <c r="AJ1001" s="9" t="b">
        <f t="shared" si="36"/>
        <v>0</v>
      </c>
      <c r="AK1001" s="9">
        <f>'Student Record paste by SD'!I999</f>
        <v>0</v>
      </c>
      <c r="AL1001" s="9">
        <f>'Student Record paste by SD'!O999</f>
        <v>0</v>
      </c>
    </row>
    <row r="1002" spans="35:38">
      <c r="AI1002" s="9">
        <f>'Student Record paste by SD'!A1000</f>
        <v>0</v>
      </c>
      <c r="AJ1002" s="9" t="b">
        <f t="shared" si="36"/>
        <v>0</v>
      </c>
      <c r="AK1002" s="9">
        <f>'Student Record paste by SD'!I1000</f>
        <v>0</v>
      </c>
      <c r="AL1002" s="9">
        <f>'Student Record paste by SD'!O1000</f>
        <v>0</v>
      </c>
    </row>
    <row r="1003" spans="35:38">
      <c r="AI1003" s="9">
        <f>'Student Record paste by SD'!A1001</f>
        <v>0</v>
      </c>
      <c r="AJ1003" s="9" t="b">
        <f t="shared" si="36"/>
        <v>0</v>
      </c>
      <c r="AK1003" s="9">
        <f>'Student Record paste by SD'!I1001</f>
        <v>0</v>
      </c>
      <c r="AL1003" s="9">
        <f>'Student Record paste by SD'!O1001</f>
        <v>0</v>
      </c>
    </row>
    <row r="1004" spans="35:38">
      <c r="AI1004" s="9">
        <f>'Student Record paste by SD'!A1002</f>
        <v>0</v>
      </c>
      <c r="AJ1004" s="9" t="b">
        <f t="shared" si="36"/>
        <v>0</v>
      </c>
      <c r="AK1004" s="9">
        <f>'Student Record paste by SD'!I1002</f>
        <v>0</v>
      </c>
      <c r="AL1004" s="9">
        <f>'Student Record paste by SD'!O1002</f>
        <v>0</v>
      </c>
    </row>
    <row r="1005" spans="35:38">
      <c r="AI1005" s="9">
        <f>'Student Record paste by SD'!A1003</f>
        <v>0</v>
      </c>
      <c r="AJ1005" s="9" t="b">
        <f t="shared" si="36"/>
        <v>0</v>
      </c>
      <c r="AK1005" s="9">
        <f>'Student Record paste by SD'!I1003</f>
        <v>0</v>
      </c>
      <c r="AL1005" s="9">
        <f>'Student Record paste by SD'!O1003</f>
        <v>0</v>
      </c>
    </row>
    <row r="1006" spans="35:38">
      <c r="AI1006" s="9">
        <f>'Student Record paste by SD'!A1004</f>
        <v>0</v>
      </c>
      <c r="AJ1006" s="9" t="b">
        <f t="shared" si="36"/>
        <v>0</v>
      </c>
      <c r="AK1006" s="9">
        <f>'Student Record paste by SD'!I1004</f>
        <v>0</v>
      </c>
      <c r="AL1006" s="9">
        <f>'Student Record paste by SD'!O1004</f>
        <v>0</v>
      </c>
    </row>
    <row r="1007" spans="35:38">
      <c r="AI1007" s="9">
        <f>'Student Record paste by SD'!A1005</f>
        <v>0</v>
      </c>
      <c r="AJ1007" s="9" t="b">
        <f t="shared" si="36"/>
        <v>0</v>
      </c>
      <c r="AK1007" s="9">
        <f>'Student Record paste by SD'!I1005</f>
        <v>0</v>
      </c>
      <c r="AL1007" s="9">
        <f>'Student Record paste by SD'!O1005</f>
        <v>0</v>
      </c>
    </row>
    <row r="1008" spans="35:38">
      <c r="AI1008" s="9">
        <f>'Student Record paste by SD'!A1006</f>
        <v>0</v>
      </c>
      <c r="AJ1008" s="9" t="b">
        <f t="shared" si="36"/>
        <v>0</v>
      </c>
      <c r="AK1008" s="9">
        <f>'Student Record paste by SD'!I1006</f>
        <v>0</v>
      </c>
      <c r="AL1008" s="9">
        <f>'Student Record paste by SD'!O1006</f>
        <v>0</v>
      </c>
    </row>
    <row r="1009" spans="35:38">
      <c r="AI1009" s="9">
        <f>'Student Record paste by SD'!A1007</f>
        <v>0</v>
      </c>
      <c r="AJ1009" s="9" t="b">
        <f t="shared" si="36"/>
        <v>0</v>
      </c>
      <c r="AK1009" s="9">
        <f>'Student Record paste by SD'!I1007</f>
        <v>0</v>
      </c>
      <c r="AL1009" s="9">
        <f>'Student Record paste by SD'!O1007</f>
        <v>0</v>
      </c>
    </row>
    <row r="1010" spans="35:38">
      <c r="AI1010" s="9">
        <f>'Student Record paste by SD'!A1008</f>
        <v>0</v>
      </c>
      <c r="AJ1010" s="9" t="b">
        <f t="shared" si="36"/>
        <v>0</v>
      </c>
      <c r="AK1010" s="9">
        <f>'Student Record paste by SD'!I1008</f>
        <v>0</v>
      </c>
      <c r="AL1010" s="9">
        <f>'Student Record paste by SD'!O1008</f>
        <v>0</v>
      </c>
    </row>
    <row r="1011" spans="35:38">
      <c r="AI1011" s="9">
        <f>'Student Record paste by SD'!A1009</f>
        <v>0</v>
      </c>
      <c r="AJ1011" s="9" t="b">
        <f t="shared" si="36"/>
        <v>0</v>
      </c>
      <c r="AK1011" s="9">
        <f>'Student Record paste by SD'!I1009</f>
        <v>0</v>
      </c>
      <c r="AL1011" s="9">
        <f>'Student Record paste by SD'!O1009</f>
        <v>0</v>
      </c>
    </row>
    <row r="1012" spans="35:38">
      <c r="AI1012" s="9">
        <f>'Student Record paste by SD'!A1010</f>
        <v>0</v>
      </c>
      <c r="AJ1012" s="9" t="b">
        <f t="shared" si="36"/>
        <v>0</v>
      </c>
      <c r="AK1012" s="9">
        <f>'Student Record paste by SD'!I1010</f>
        <v>0</v>
      </c>
      <c r="AL1012" s="9">
        <f>'Student Record paste by SD'!O1010</f>
        <v>0</v>
      </c>
    </row>
    <row r="1013" spans="35:38">
      <c r="AI1013" s="9">
        <f>'Student Record paste by SD'!A1011</f>
        <v>0</v>
      </c>
      <c r="AJ1013" s="9" t="b">
        <f t="shared" si="36"/>
        <v>0</v>
      </c>
      <c r="AK1013" s="9">
        <f>'Student Record paste by SD'!I1011</f>
        <v>0</v>
      </c>
      <c r="AL1013" s="9">
        <f>'Student Record paste by SD'!O1011</f>
        <v>0</v>
      </c>
    </row>
    <row r="1014" spans="35:38">
      <c r="AI1014" s="9">
        <f>'Student Record paste by SD'!A1012</f>
        <v>0</v>
      </c>
      <c r="AJ1014" s="9" t="b">
        <f t="shared" si="36"/>
        <v>0</v>
      </c>
      <c r="AK1014" s="9">
        <f>'Student Record paste by SD'!I1012</f>
        <v>0</v>
      </c>
      <c r="AL1014" s="9">
        <f>'Student Record paste by SD'!O1012</f>
        <v>0</v>
      </c>
    </row>
    <row r="1015" spans="35:38">
      <c r="AI1015" s="9">
        <f>'Student Record paste by SD'!A1013</f>
        <v>0</v>
      </c>
      <c r="AJ1015" s="9" t="b">
        <f t="shared" si="36"/>
        <v>0</v>
      </c>
      <c r="AK1015" s="9">
        <f>'Student Record paste by SD'!I1013</f>
        <v>0</v>
      </c>
      <c r="AL1015" s="9">
        <f>'Student Record paste by SD'!O1013</f>
        <v>0</v>
      </c>
    </row>
    <row r="1016" spans="35:38">
      <c r="AI1016" s="9">
        <f>'Student Record paste by SD'!A1014</f>
        <v>0</v>
      </c>
      <c r="AJ1016" s="9" t="b">
        <f t="shared" si="36"/>
        <v>0</v>
      </c>
      <c r="AK1016" s="9">
        <f>'Student Record paste by SD'!I1014</f>
        <v>0</v>
      </c>
      <c r="AL1016" s="9">
        <f>'Student Record paste by SD'!O1014</f>
        <v>0</v>
      </c>
    </row>
    <row r="1017" spans="35:38">
      <c r="AI1017" s="9">
        <f>'Student Record paste by SD'!A1015</f>
        <v>0</v>
      </c>
      <c r="AJ1017" s="9" t="b">
        <f t="shared" si="36"/>
        <v>0</v>
      </c>
      <c r="AK1017" s="9">
        <f>'Student Record paste by SD'!I1015</f>
        <v>0</v>
      </c>
      <c r="AL1017" s="9">
        <f>'Student Record paste by SD'!O1015</f>
        <v>0</v>
      </c>
    </row>
    <row r="1018" spans="35:38">
      <c r="AI1018" s="9">
        <f>'Student Record paste by SD'!A1016</f>
        <v>0</v>
      </c>
      <c r="AJ1018" s="9" t="b">
        <f t="shared" si="36"/>
        <v>0</v>
      </c>
      <c r="AK1018" s="9">
        <f>'Student Record paste by SD'!I1016</f>
        <v>0</v>
      </c>
      <c r="AL1018" s="9">
        <f>'Student Record paste by SD'!O1016</f>
        <v>0</v>
      </c>
    </row>
    <row r="1019" spans="35:38">
      <c r="AI1019" s="9">
        <f>'Student Record paste by SD'!A1017</f>
        <v>0</v>
      </c>
      <c r="AJ1019" s="9" t="b">
        <f t="shared" si="36"/>
        <v>0</v>
      </c>
      <c r="AK1019" s="9">
        <f>'Student Record paste by SD'!I1017</f>
        <v>0</v>
      </c>
      <c r="AL1019" s="9">
        <f>'Student Record paste by SD'!O1017</f>
        <v>0</v>
      </c>
    </row>
    <row r="1020" spans="35:38">
      <c r="AI1020" s="9">
        <f>'Student Record paste by SD'!A1018</f>
        <v>0</v>
      </c>
      <c r="AJ1020" s="9" t="b">
        <f t="shared" si="36"/>
        <v>0</v>
      </c>
      <c r="AK1020" s="9">
        <f>'Student Record paste by SD'!I1018</f>
        <v>0</v>
      </c>
      <c r="AL1020" s="9">
        <f>'Student Record paste by SD'!O1018</f>
        <v>0</v>
      </c>
    </row>
    <row r="1021" spans="35:38">
      <c r="AI1021" s="9">
        <f>'Student Record paste by SD'!A1019</f>
        <v>0</v>
      </c>
      <c r="AJ1021" s="9" t="b">
        <f t="shared" si="36"/>
        <v>0</v>
      </c>
      <c r="AK1021" s="9">
        <f>'Student Record paste by SD'!I1019</f>
        <v>0</v>
      </c>
      <c r="AL1021" s="9">
        <f>'Student Record paste by SD'!O1019</f>
        <v>0</v>
      </c>
    </row>
    <row r="1022" spans="35:38">
      <c r="AI1022" s="9">
        <f>'Student Record paste by SD'!A1020</f>
        <v>0</v>
      </c>
      <c r="AJ1022" s="9" t="b">
        <f t="shared" si="36"/>
        <v>0</v>
      </c>
      <c r="AK1022" s="9">
        <f>'Student Record paste by SD'!I1020</f>
        <v>0</v>
      </c>
      <c r="AL1022" s="9">
        <f>'Student Record paste by SD'!O1020</f>
        <v>0</v>
      </c>
    </row>
    <row r="1023" spans="35:38">
      <c r="AI1023" s="9">
        <f>'Student Record paste by SD'!A1021</f>
        <v>0</v>
      </c>
      <c r="AJ1023" s="9" t="b">
        <f t="shared" si="36"/>
        <v>0</v>
      </c>
      <c r="AK1023" s="9">
        <f>'Student Record paste by SD'!I1021</f>
        <v>0</v>
      </c>
      <c r="AL1023" s="9">
        <f>'Student Record paste by SD'!O1021</f>
        <v>0</v>
      </c>
    </row>
    <row r="1024" spans="35:38">
      <c r="AI1024" s="9">
        <f>'Student Record paste by SD'!A1022</f>
        <v>0</v>
      </c>
      <c r="AJ1024" s="9" t="b">
        <f t="shared" si="36"/>
        <v>0</v>
      </c>
      <c r="AK1024" s="9">
        <f>'Student Record paste by SD'!I1022</f>
        <v>0</v>
      </c>
      <c r="AL1024" s="9">
        <f>'Student Record paste by SD'!O1022</f>
        <v>0</v>
      </c>
    </row>
    <row r="1025" spans="35:38">
      <c r="AI1025" s="9">
        <f>'Student Record paste by SD'!A1023</f>
        <v>0</v>
      </c>
      <c r="AJ1025" s="9" t="b">
        <f t="shared" si="36"/>
        <v>0</v>
      </c>
      <c r="AK1025" s="9">
        <f>'Student Record paste by SD'!I1023</f>
        <v>0</v>
      </c>
      <c r="AL1025" s="9">
        <f>'Student Record paste by SD'!O1023</f>
        <v>0</v>
      </c>
    </row>
    <row r="1026" spans="35:38">
      <c r="AI1026" s="9">
        <f>'Student Record paste by SD'!A1024</f>
        <v>0</v>
      </c>
      <c r="AJ1026" s="9" t="b">
        <f t="shared" si="36"/>
        <v>0</v>
      </c>
      <c r="AK1026" s="9">
        <f>'Student Record paste by SD'!I1024</f>
        <v>0</v>
      </c>
      <c r="AL1026" s="9">
        <f>'Student Record paste by SD'!O1024</f>
        <v>0</v>
      </c>
    </row>
    <row r="1027" spans="35:38">
      <c r="AI1027" s="9">
        <f>'Student Record paste by SD'!A1025</f>
        <v>0</v>
      </c>
      <c r="AJ1027" s="9" t="b">
        <f t="shared" si="36"/>
        <v>0</v>
      </c>
      <c r="AK1027" s="9">
        <f>'Student Record paste by SD'!I1025</f>
        <v>0</v>
      </c>
      <c r="AL1027" s="9">
        <f>'Student Record paste by SD'!O1025</f>
        <v>0</v>
      </c>
    </row>
    <row r="1028" spans="35:38">
      <c r="AI1028" s="9">
        <f>'Student Record paste by SD'!A1026</f>
        <v>0</v>
      </c>
      <c r="AJ1028" s="9" t="b">
        <f t="shared" si="36"/>
        <v>0</v>
      </c>
      <c r="AK1028" s="9">
        <f>'Student Record paste by SD'!I1026</f>
        <v>0</v>
      </c>
      <c r="AL1028" s="9">
        <f>'Student Record paste by SD'!O1026</f>
        <v>0</v>
      </c>
    </row>
    <row r="1029" spans="35:38">
      <c r="AI1029" s="9">
        <f>'Student Record paste by SD'!A1027</f>
        <v>0</v>
      </c>
      <c r="AJ1029" s="9" t="b">
        <f t="shared" ref="AJ1029:AJ1092" si="37">IF(AI1029="","",IF(AI1029=1,"A",IF(AI1029=2,"B",IF(AI1029=3,"C",IF(AI1029=4,"D",IF(AI1029=5,"E",IF(AI1029=6,"F",IF(AI1029=7,"G",IF(AI1029=8,"H",IF(AI1029=9,"I",IF(AI1029=10,"J",IF(AI1029=11,"K",IF(AI1029=12,"L")))))))))))))</f>
        <v>0</v>
      </c>
      <c r="AK1029" s="9">
        <f>'Student Record paste by SD'!I1027</f>
        <v>0</v>
      </c>
      <c r="AL1029" s="9">
        <f>'Student Record paste by SD'!O1027</f>
        <v>0</v>
      </c>
    </row>
    <row r="1030" spans="35:38">
      <c r="AI1030" s="9">
        <f>'Student Record paste by SD'!A1028</f>
        <v>0</v>
      </c>
      <c r="AJ1030" s="9" t="b">
        <f t="shared" si="37"/>
        <v>0</v>
      </c>
      <c r="AK1030" s="9">
        <f>'Student Record paste by SD'!I1028</f>
        <v>0</v>
      </c>
      <c r="AL1030" s="9">
        <f>'Student Record paste by SD'!O1028</f>
        <v>0</v>
      </c>
    </row>
    <row r="1031" spans="35:38">
      <c r="AI1031" s="9">
        <f>'Student Record paste by SD'!A1029</f>
        <v>0</v>
      </c>
      <c r="AJ1031" s="9" t="b">
        <f t="shared" si="37"/>
        <v>0</v>
      </c>
      <c r="AK1031" s="9">
        <f>'Student Record paste by SD'!I1029</f>
        <v>0</v>
      </c>
      <c r="AL1031" s="9">
        <f>'Student Record paste by SD'!O1029</f>
        <v>0</v>
      </c>
    </row>
    <row r="1032" spans="35:38">
      <c r="AI1032" s="9">
        <f>'Student Record paste by SD'!A1030</f>
        <v>0</v>
      </c>
      <c r="AJ1032" s="9" t="b">
        <f t="shared" si="37"/>
        <v>0</v>
      </c>
      <c r="AK1032" s="9">
        <f>'Student Record paste by SD'!I1030</f>
        <v>0</v>
      </c>
      <c r="AL1032" s="9">
        <f>'Student Record paste by SD'!O1030</f>
        <v>0</v>
      </c>
    </row>
    <row r="1033" spans="35:38">
      <c r="AI1033" s="9">
        <f>'Student Record paste by SD'!A1031</f>
        <v>0</v>
      </c>
      <c r="AJ1033" s="9" t="b">
        <f t="shared" si="37"/>
        <v>0</v>
      </c>
      <c r="AK1033" s="9">
        <f>'Student Record paste by SD'!I1031</f>
        <v>0</v>
      </c>
      <c r="AL1033" s="9">
        <f>'Student Record paste by SD'!O1031</f>
        <v>0</v>
      </c>
    </row>
    <row r="1034" spans="35:38">
      <c r="AI1034" s="9">
        <f>'Student Record paste by SD'!A1032</f>
        <v>0</v>
      </c>
      <c r="AJ1034" s="9" t="b">
        <f t="shared" si="37"/>
        <v>0</v>
      </c>
      <c r="AK1034" s="9">
        <f>'Student Record paste by SD'!I1032</f>
        <v>0</v>
      </c>
      <c r="AL1034" s="9">
        <f>'Student Record paste by SD'!O1032</f>
        <v>0</v>
      </c>
    </row>
    <row r="1035" spans="35:38">
      <c r="AI1035" s="9">
        <f>'Student Record paste by SD'!A1033</f>
        <v>0</v>
      </c>
      <c r="AJ1035" s="9" t="b">
        <f t="shared" si="37"/>
        <v>0</v>
      </c>
      <c r="AK1035" s="9">
        <f>'Student Record paste by SD'!I1033</f>
        <v>0</v>
      </c>
      <c r="AL1035" s="9">
        <f>'Student Record paste by SD'!O1033</f>
        <v>0</v>
      </c>
    </row>
    <row r="1036" spans="35:38">
      <c r="AI1036" s="9">
        <f>'Student Record paste by SD'!A1034</f>
        <v>0</v>
      </c>
      <c r="AJ1036" s="9" t="b">
        <f t="shared" si="37"/>
        <v>0</v>
      </c>
      <c r="AK1036" s="9">
        <f>'Student Record paste by SD'!I1034</f>
        <v>0</v>
      </c>
      <c r="AL1036" s="9">
        <f>'Student Record paste by SD'!O1034</f>
        <v>0</v>
      </c>
    </row>
    <row r="1037" spans="35:38">
      <c r="AI1037" s="9">
        <f>'Student Record paste by SD'!A1035</f>
        <v>0</v>
      </c>
      <c r="AJ1037" s="9" t="b">
        <f t="shared" si="37"/>
        <v>0</v>
      </c>
      <c r="AK1037" s="9">
        <f>'Student Record paste by SD'!I1035</f>
        <v>0</v>
      </c>
      <c r="AL1037" s="9">
        <f>'Student Record paste by SD'!O1035</f>
        <v>0</v>
      </c>
    </row>
    <row r="1038" spans="35:38">
      <c r="AI1038" s="9">
        <f>'Student Record paste by SD'!A1036</f>
        <v>0</v>
      </c>
      <c r="AJ1038" s="9" t="b">
        <f t="shared" si="37"/>
        <v>0</v>
      </c>
      <c r="AK1038" s="9">
        <f>'Student Record paste by SD'!I1036</f>
        <v>0</v>
      </c>
      <c r="AL1038" s="9">
        <f>'Student Record paste by SD'!O1036</f>
        <v>0</v>
      </c>
    </row>
    <row r="1039" spans="35:38">
      <c r="AI1039" s="9">
        <f>'Student Record paste by SD'!A1037</f>
        <v>0</v>
      </c>
      <c r="AJ1039" s="9" t="b">
        <f t="shared" si="37"/>
        <v>0</v>
      </c>
      <c r="AK1039" s="9">
        <f>'Student Record paste by SD'!I1037</f>
        <v>0</v>
      </c>
      <c r="AL1039" s="9">
        <f>'Student Record paste by SD'!O1037</f>
        <v>0</v>
      </c>
    </row>
    <row r="1040" spans="35:38">
      <c r="AI1040" s="9">
        <f>'Student Record paste by SD'!A1038</f>
        <v>0</v>
      </c>
      <c r="AJ1040" s="9" t="b">
        <f t="shared" si="37"/>
        <v>0</v>
      </c>
      <c r="AK1040" s="9">
        <f>'Student Record paste by SD'!I1038</f>
        <v>0</v>
      </c>
      <c r="AL1040" s="9">
        <f>'Student Record paste by SD'!O1038</f>
        <v>0</v>
      </c>
    </row>
    <row r="1041" spans="35:38">
      <c r="AI1041" s="9">
        <f>'Student Record paste by SD'!A1039</f>
        <v>0</v>
      </c>
      <c r="AJ1041" s="9" t="b">
        <f t="shared" si="37"/>
        <v>0</v>
      </c>
      <c r="AK1041" s="9">
        <f>'Student Record paste by SD'!I1039</f>
        <v>0</v>
      </c>
      <c r="AL1041" s="9">
        <f>'Student Record paste by SD'!O1039</f>
        <v>0</v>
      </c>
    </row>
    <row r="1042" spans="35:38">
      <c r="AI1042" s="9">
        <f>'Student Record paste by SD'!A1040</f>
        <v>0</v>
      </c>
      <c r="AJ1042" s="9" t="b">
        <f t="shared" si="37"/>
        <v>0</v>
      </c>
      <c r="AK1042" s="9">
        <f>'Student Record paste by SD'!I1040</f>
        <v>0</v>
      </c>
      <c r="AL1042" s="9">
        <f>'Student Record paste by SD'!O1040</f>
        <v>0</v>
      </c>
    </row>
    <row r="1043" spans="35:38">
      <c r="AI1043" s="9">
        <f>'Student Record paste by SD'!A1041</f>
        <v>0</v>
      </c>
      <c r="AJ1043" s="9" t="b">
        <f t="shared" si="37"/>
        <v>0</v>
      </c>
      <c r="AK1043" s="9">
        <f>'Student Record paste by SD'!I1041</f>
        <v>0</v>
      </c>
      <c r="AL1043" s="9">
        <f>'Student Record paste by SD'!O1041</f>
        <v>0</v>
      </c>
    </row>
    <row r="1044" spans="35:38">
      <c r="AI1044" s="9">
        <f>'Student Record paste by SD'!A1042</f>
        <v>0</v>
      </c>
      <c r="AJ1044" s="9" t="b">
        <f t="shared" si="37"/>
        <v>0</v>
      </c>
      <c r="AK1044" s="9">
        <f>'Student Record paste by SD'!I1042</f>
        <v>0</v>
      </c>
      <c r="AL1044" s="9">
        <f>'Student Record paste by SD'!O1042</f>
        <v>0</v>
      </c>
    </row>
    <row r="1045" spans="35:38">
      <c r="AI1045" s="9">
        <f>'Student Record paste by SD'!A1043</f>
        <v>0</v>
      </c>
      <c r="AJ1045" s="9" t="b">
        <f t="shared" si="37"/>
        <v>0</v>
      </c>
      <c r="AK1045" s="9">
        <f>'Student Record paste by SD'!I1043</f>
        <v>0</v>
      </c>
      <c r="AL1045" s="9">
        <f>'Student Record paste by SD'!O1043</f>
        <v>0</v>
      </c>
    </row>
    <row r="1046" spans="35:38">
      <c r="AI1046" s="9">
        <f>'Student Record paste by SD'!A1044</f>
        <v>0</v>
      </c>
      <c r="AJ1046" s="9" t="b">
        <f t="shared" si="37"/>
        <v>0</v>
      </c>
      <c r="AK1046" s="9">
        <f>'Student Record paste by SD'!I1044</f>
        <v>0</v>
      </c>
      <c r="AL1046" s="9">
        <f>'Student Record paste by SD'!O1044</f>
        <v>0</v>
      </c>
    </row>
    <row r="1047" spans="35:38">
      <c r="AI1047" s="9">
        <f>'Student Record paste by SD'!A1045</f>
        <v>0</v>
      </c>
      <c r="AJ1047" s="9" t="b">
        <f t="shared" si="37"/>
        <v>0</v>
      </c>
      <c r="AK1047" s="9">
        <f>'Student Record paste by SD'!I1045</f>
        <v>0</v>
      </c>
      <c r="AL1047" s="9">
        <f>'Student Record paste by SD'!O1045</f>
        <v>0</v>
      </c>
    </row>
    <row r="1048" spans="35:38">
      <c r="AI1048" s="9">
        <f>'Student Record paste by SD'!A1046</f>
        <v>0</v>
      </c>
      <c r="AJ1048" s="9" t="b">
        <f t="shared" si="37"/>
        <v>0</v>
      </c>
      <c r="AK1048" s="9">
        <f>'Student Record paste by SD'!I1046</f>
        <v>0</v>
      </c>
      <c r="AL1048" s="9">
        <f>'Student Record paste by SD'!O1046</f>
        <v>0</v>
      </c>
    </row>
    <row r="1049" spans="35:38">
      <c r="AI1049" s="9">
        <f>'Student Record paste by SD'!A1047</f>
        <v>0</v>
      </c>
      <c r="AJ1049" s="9" t="b">
        <f t="shared" si="37"/>
        <v>0</v>
      </c>
      <c r="AK1049" s="9">
        <f>'Student Record paste by SD'!I1047</f>
        <v>0</v>
      </c>
      <c r="AL1049" s="9">
        <f>'Student Record paste by SD'!O1047</f>
        <v>0</v>
      </c>
    </row>
    <row r="1050" spans="35:38">
      <c r="AI1050" s="9">
        <f>'Student Record paste by SD'!A1048</f>
        <v>0</v>
      </c>
      <c r="AJ1050" s="9" t="b">
        <f t="shared" si="37"/>
        <v>0</v>
      </c>
      <c r="AK1050" s="9">
        <f>'Student Record paste by SD'!I1048</f>
        <v>0</v>
      </c>
      <c r="AL1050" s="9">
        <f>'Student Record paste by SD'!O1048</f>
        <v>0</v>
      </c>
    </row>
    <row r="1051" spans="35:38">
      <c r="AI1051" s="9">
        <f>'Student Record paste by SD'!A1049</f>
        <v>0</v>
      </c>
      <c r="AJ1051" s="9" t="b">
        <f t="shared" si="37"/>
        <v>0</v>
      </c>
      <c r="AK1051" s="9">
        <f>'Student Record paste by SD'!I1049</f>
        <v>0</v>
      </c>
      <c r="AL1051" s="9">
        <f>'Student Record paste by SD'!O1049</f>
        <v>0</v>
      </c>
    </row>
    <row r="1052" spans="35:38">
      <c r="AI1052" s="9">
        <f>'Student Record paste by SD'!A1050</f>
        <v>0</v>
      </c>
      <c r="AJ1052" s="9" t="b">
        <f t="shared" si="37"/>
        <v>0</v>
      </c>
      <c r="AK1052" s="9">
        <f>'Student Record paste by SD'!I1050</f>
        <v>0</v>
      </c>
      <c r="AL1052" s="9">
        <f>'Student Record paste by SD'!O1050</f>
        <v>0</v>
      </c>
    </row>
    <row r="1053" spans="35:38">
      <c r="AI1053" s="9">
        <f>'Student Record paste by SD'!A1051</f>
        <v>0</v>
      </c>
      <c r="AJ1053" s="9" t="b">
        <f t="shared" si="37"/>
        <v>0</v>
      </c>
      <c r="AK1053" s="9">
        <f>'Student Record paste by SD'!I1051</f>
        <v>0</v>
      </c>
      <c r="AL1053" s="9">
        <f>'Student Record paste by SD'!O1051</f>
        <v>0</v>
      </c>
    </row>
    <row r="1054" spans="35:38">
      <c r="AI1054" s="9">
        <f>'Student Record paste by SD'!A1052</f>
        <v>0</v>
      </c>
      <c r="AJ1054" s="9" t="b">
        <f t="shared" si="37"/>
        <v>0</v>
      </c>
      <c r="AK1054" s="9">
        <f>'Student Record paste by SD'!I1052</f>
        <v>0</v>
      </c>
      <c r="AL1054" s="9">
        <f>'Student Record paste by SD'!O1052</f>
        <v>0</v>
      </c>
    </row>
    <row r="1055" spans="35:38">
      <c r="AI1055" s="9">
        <f>'Student Record paste by SD'!A1053</f>
        <v>0</v>
      </c>
      <c r="AJ1055" s="9" t="b">
        <f t="shared" si="37"/>
        <v>0</v>
      </c>
      <c r="AK1055" s="9">
        <f>'Student Record paste by SD'!I1053</f>
        <v>0</v>
      </c>
      <c r="AL1055" s="9">
        <f>'Student Record paste by SD'!O1053</f>
        <v>0</v>
      </c>
    </row>
    <row r="1056" spans="35:38">
      <c r="AI1056" s="9">
        <f>'Student Record paste by SD'!A1054</f>
        <v>0</v>
      </c>
      <c r="AJ1056" s="9" t="b">
        <f t="shared" si="37"/>
        <v>0</v>
      </c>
      <c r="AK1056" s="9">
        <f>'Student Record paste by SD'!I1054</f>
        <v>0</v>
      </c>
      <c r="AL1056" s="9">
        <f>'Student Record paste by SD'!O1054</f>
        <v>0</v>
      </c>
    </row>
    <row r="1057" spans="35:38">
      <c r="AI1057" s="9">
        <f>'Student Record paste by SD'!A1055</f>
        <v>0</v>
      </c>
      <c r="AJ1057" s="9" t="b">
        <f t="shared" si="37"/>
        <v>0</v>
      </c>
      <c r="AK1057" s="9">
        <f>'Student Record paste by SD'!I1055</f>
        <v>0</v>
      </c>
      <c r="AL1057" s="9">
        <f>'Student Record paste by SD'!O1055</f>
        <v>0</v>
      </c>
    </row>
    <row r="1058" spans="35:38">
      <c r="AI1058" s="9">
        <f>'Student Record paste by SD'!A1056</f>
        <v>0</v>
      </c>
      <c r="AJ1058" s="9" t="b">
        <f t="shared" si="37"/>
        <v>0</v>
      </c>
      <c r="AK1058" s="9">
        <f>'Student Record paste by SD'!I1056</f>
        <v>0</v>
      </c>
      <c r="AL1058" s="9">
        <f>'Student Record paste by SD'!O1056</f>
        <v>0</v>
      </c>
    </row>
    <row r="1059" spans="35:38">
      <c r="AI1059" s="9">
        <f>'Student Record paste by SD'!A1057</f>
        <v>0</v>
      </c>
      <c r="AJ1059" s="9" t="b">
        <f t="shared" si="37"/>
        <v>0</v>
      </c>
      <c r="AK1059" s="9">
        <f>'Student Record paste by SD'!I1057</f>
        <v>0</v>
      </c>
      <c r="AL1059" s="9">
        <f>'Student Record paste by SD'!O1057</f>
        <v>0</v>
      </c>
    </row>
    <row r="1060" spans="35:38">
      <c r="AI1060" s="9">
        <f>'Student Record paste by SD'!A1058</f>
        <v>0</v>
      </c>
      <c r="AJ1060" s="9" t="b">
        <f t="shared" si="37"/>
        <v>0</v>
      </c>
      <c r="AK1060" s="9">
        <f>'Student Record paste by SD'!I1058</f>
        <v>0</v>
      </c>
      <c r="AL1060" s="9">
        <f>'Student Record paste by SD'!O1058</f>
        <v>0</v>
      </c>
    </row>
    <row r="1061" spans="35:38">
      <c r="AI1061" s="9">
        <f>'Student Record paste by SD'!A1059</f>
        <v>0</v>
      </c>
      <c r="AJ1061" s="9" t="b">
        <f t="shared" si="37"/>
        <v>0</v>
      </c>
      <c r="AK1061" s="9">
        <f>'Student Record paste by SD'!I1059</f>
        <v>0</v>
      </c>
      <c r="AL1061" s="9">
        <f>'Student Record paste by SD'!O1059</f>
        <v>0</v>
      </c>
    </row>
    <row r="1062" spans="35:38">
      <c r="AI1062" s="9">
        <f>'Student Record paste by SD'!A1060</f>
        <v>0</v>
      </c>
      <c r="AJ1062" s="9" t="b">
        <f t="shared" si="37"/>
        <v>0</v>
      </c>
      <c r="AK1062" s="9">
        <f>'Student Record paste by SD'!I1060</f>
        <v>0</v>
      </c>
      <c r="AL1062" s="9">
        <f>'Student Record paste by SD'!O1060</f>
        <v>0</v>
      </c>
    </row>
    <row r="1063" spans="35:38">
      <c r="AI1063" s="9">
        <f>'Student Record paste by SD'!A1061</f>
        <v>0</v>
      </c>
      <c r="AJ1063" s="9" t="b">
        <f t="shared" si="37"/>
        <v>0</v>
      </c>
      <c r="AK1063" s="9">
        <f>'Student Record paste by SD'!I1061</f>
        <v>0</v>
      </c>
      <c r="AL1063" s="9">
        <f>'Student Record paste by SD'!O1061</f>
        <v>0</v>
      </c>
    </row>
    <row r="1064" spans="35:38">
      <c r="AI1064" s="9">
        <f>'Student Record paste by SD'!A1062</f>
        <v>0</v>
      </c>
      <c r="AJ1064" s="9" t="b">
        <f t="shared" si="37"/>
        <v>0</v>
      </c>
      <c r="AK1064" s="9">
        <f>'Student Record paste by SD'!I1062</f>
        <v>0</v>
      </c>
      <c r="AL1064" s="9">
        <f>'Student Record paste by SD'!O1062</f>
        <v>0</v>
      </c>
    </row>
    <row r="1065" spans="35:38">
      <c r="AI1065" s="9">
        <f>'Student Record paste by SD'!A1063</f>
        <v>0</v>
      </c>
      <c r="AJ1065" s="9" t="b">
        <f t="shared" si="37"/>
        <v>0</v>
      </c>
      <c r="AK1065" s="9">
        <f>'Student Record paste by SD'!I1063</f>
        <v>0</v>
      </c>
      <c r="AL1065" s="9">
        <f>'Student Record paste by SD'!O1063</f>
        <v>0</v>
      </c>
    </row>
    <row r="1066" spans="35:38">
      <c r="AI1066" s="9">
        <f>'Student Record paste by SD'!A1064</f>
        <v>0</v>
      </c>
      <c r="AJ1066" s="9" t="b">
        <f t="shared" si="37"/>
        <v>0</v>
      </c>
      <c r="AK1066" s="9">
        <f>'Student Record paste by SD'!I1064</f>
        <v>0</v>
      </c>
      <c r="AL1066" s="9">
        <f>'Student Record paste by SD'!O1064</f>
        <v>0</v>
      </c>
    </row>
    <row r="1067" spans="35:38">
      <c r="AI1067" s="9">
        <f>'Student Record paste by SD'!A1065</f>
        <v>0</v>
      </c>
      <c r="AJ1067" s="9" t="b">
        <f t="shared" si="37"/>
        <v>0</v>
      </c>
      <c r="AK1067" s="9">
        <f>'Student Record paste by SD'!I1065</f>
        <v>0</v>
      </c>
      <c r="AL1067" s="9">
        <f>'Student Record paste by SD'!O1065</f>
        <v>0</v>
      </c>
    </row>
    <row r="1068" spans="35:38">
      <c r="AI1068" s="9">
        <f>'Student Record paste by SD'!A1066</f>
        <v>0</v>
      </c>
      <c r="AJ1068" s="9" t="b">
        <f t="shared" si="37"/>
        <v>0</v>
      </c>
      <c r="AK1068" s="9">
        <f>'Student Record paste by SD'!I1066</f>
        <v>0</v>
      </c>
      <c r="AL1068" s="9">
        <f>'Student Record paste by SD'!O1066</f>
        <v>0</v>
      </c>
    </row>
    <row r="1069" spans="35:38">
      <c r="AI1069" s="9">
        <f>'Student Record paste by SD'!A1067</f>
        <v>0</v>
      </c>
      <c r="AJ1069" s="9" t="b">
        <f t="shared" si="37"/>
        <v>0</v>
      </c>
      <c r="AK1069" s="9">
        <f>'Student Record paste by SD'!I1067</f>
        <v>0</v>
      </c>
      <c r="AL1069" s="9">
        <f>'Student Record paste by SD'!O1067</f>
        <v>0</v>
      </c>
    </row>
    <row r="1070" spans="35:38">
      <c r="AI1070" s="9">
        <f>'Student Record paste by SD'!A1068</f>
        <v>0</v>
      </c>
      <c r="AJ1070" s="9" t="b">
        <f t="shared" si="37"/>
        <v>0</v>
      </c>
      <c r="AK1070" s="9">
        <f>'Student Record paste by SD'!I1068</f>
        <v>0</v>
      </c>
      <c r="AL1070" s="9">
        <f>'Student Record paste by SD'!O1068</f>
        <v>0</v>
      </c>
    </row>
    <row r="1071" spans="35:38">
      <c r="AI1071" s="9">
        <f>'Student Record paste by SD'!A1069</f>
        <v>0</v>
      </c>
      <c r="AJ1071" s="9" t="b">
        <f t="shared" si="37"/>
        <v>0</v>
      </c>
      <c r="AK1071" s="9">
        <f>'Student Record paste by SD'!I1069</f>
        <v>0</v>
      </c>
      <c r="AL1071" s="9">
        <f>'Student Record paste by SD'!O1069</f>
        <v>0</v>
      </c>
    </row>
    <row r="1072" spans="35:38">
      <c r="AI1072" s="9">
        <f>'Student Record paste by SD'!A1070</f>
        <v>0</v>
      </c>
      <c r="AJ1072" s="9" t="b">
        <f t="shared" si="37"/>
        <v>0</v>
      </c>
      <c r="AK1072" s="9">
        <f>'Student Record paste by SD'!I1070</f>
        <v>0</v>
      </c>
      <c r="AL1072" s="9">
        <f>'Student Record paste by SD'!O1070</f>
        <v>0</v>
      </c>
    </row>
    <row r="1073" spans="35:38">
      <c r="AI1073" s="9">
        <f>'Student Record paste by SD'!A1071</f>
        <v>0</v>
      </c>
      <c r="AJ1073" s="9" t="b">
        <f t="shared" si="37"/>
        <v>0</v>
      </c>
      <c r="AK1073" s="9">
        <f>'Student Record paste by SD'!I1071</f>
        <v>0</v>
      </c>
      <c r="AL1073" s="9">
        <f>'Student Record paste by SD'!O1071</f>
        <v>0</v>
      </c>
    </row>
    <row r="1074" spans="35:38">
      <c r="AI1074" s="9">
        <f>'Student Record paste by SD'!A1072</f>
        <v>0</v>
      </c>
      <c r="AJ1074" s="9" t="b">
        <f t="shared" si="37"/>
        <v>0</v>
      </c>
      <c r="AK1074" s="9">
        <f>'Student Record paste by SD'!I1072</f>
        <v>0</v>
      </c>
      <c r="AL1074" s="9">
        <f>'Student Record paste by SD'!O1072</f>
        <v>0</v>
      </c>
    </row>
    <row r="1075" spans="35:38">
      <c r="AI1075" s="9">
        <f>'Student Record paste by SD'!A1073</f>
        <v>0</v>
      </c>
      <c r="AJ1075" s="9" t="b">
        <f t="shared" si="37"/>
        <v>0</v>
      </c>
      <c r="AK1075" s="9">
        <f>'Student Record paste by SD'!I1073</f>
        <v>0</v>
      </c>
      <c r="AL1075" s="9">
        <f>'Student Record paste by SD'!O1073</f>
        <v>0</v>
      </c>
    </row>
    <row r="1076" spans="35:38">
      <c r="AI1076" s="9">
        <f>'Student Record paste by SD'!A1074</f>
        <v>0</v>
      </c>
      <c r="AJ1076" s="9" t="b">
        <f t="shared" si="37"/>
        <v>0</v>
      </c>
      <c r="AK1076" s="9">
        <f>'Student Record paste by SD'!I1074</f>
        <v>0</v>
      </c>
      <c r="AL1076" s="9">
        <f>'Student Record paste by SD'!O1074</f>
        <v>0</v>
      </c>
    </row>
    <row r="1077" spans="35:38">
      <c r="AI1077" s="9">
        <f>'Student Record paste by SD'!A1075</f>
        <v>0</v>
      </c>
      <c r="AJ1077" s="9" t="b">
        <f t="shared" si="37"/>
        <v>0</v>
      </c>
      <c r="AK1077" s="9">
        <f>'Student Record paste by SD'!I1075</f>
        <v>0</v>
      </c>
      <c r="AL1077" s="9">
        <f>'Student Record paste by SD'!O1075</f>
        <v>0</v>
      </c>
    </row>
    <row r="1078" spans="35:38">
      <c r="AI1078" s="9">
        <f>'Student Record paste by SD'!A1076</f>
        <v>0</v>
      </c>
      <c r="AJ1078" s="9" t="b">
        <f t="shared" si="37"/>
        <v>0</v>
      </c>
      <c r="AK1078" s="9">
        <f>'Student Record paste by SD'!I1076</f>
        <v>0</v>
      </c>
      <c r="AL1078" s="9">
        <f>'Student Record paste by SD'!O1076</f>
        <v>0</v>
      </c>
    </row>
    <row r="1079" spans="35:38">
      <c r="AI1079" s="9">
        <f>'Student Record paste by SD'!A1077</f>
        <v>0</v>
      </c>
      <c r="AJ1079" s="9" t="b">
        <f t="shared" si="37"/>
        <v>0</v>
      </c>
      <c r="AK1079" s="9">
        <f>'Student Record paste by SD'!I1077</f>
        <v>0</v>
      </c>
      <c r="AL1079" s="9">
        <f>'Student Record paste by SD'!O1077</f>
        <v>0</v>
      </c>
    </row>
    <row r="1080" spans="35:38">
      <c r="AI1080" s="9">
        <f>'Student Record paste by SD'!A1078</f>
        <v>0</v>
      </c>
      <c r="AJ1080" s="9" t="b">
        <f t="shared" si="37"/>
        <v>0</v>
      </c>
      <c r="AK1080" s="9">
        <f>'Student Record paste by SD'!I1078</f>
        <v>0</v>
      </c>
      <c r="AL1080" s="9">
        <f>'Student Record paste by SD'!O1078</f>
        <v>0</v>
      </c>
    </row>
    <row r="1081" spans="35:38">
      <c r="AI1081" s="9">
        <f>'Student Record paste by SD'!A1079</f>
        <v>0</v>
      </c>
      <c r="AJ1081" s="9" t="b">
        <f t="shared" si="37"/>
        <v>0</v>
      </c>
      <c r="AK1081" s="9">
        <f>'Student Record paste by SD'!I1079</f>
        <v>0</v>
      </c>
      <c r="AL1081" s="9">
        <f>'Student Record paste by SD'!O1079</f>
        <v>0</v>
      </c>
    </row>
    <row r="1082" spans="35:38">
      <c r="AI1082" s="9">
        <f>'Student Record paste by SD'!A1080</f>
        <v>0</v>
      </c>
      <c r="AJ1082" s="9" t="b">
        <f t="shared" si="37"/>
        <v>0</v>
      </c>
      <c r="AK1082" s="9">
        <f>'Student Record paste by SD'!I1080</f>
        <v>0</v>
      </c>
      <c r="AL1082" s="9">
        <f>'Student Record paste by SD'!O1080</f>
        <v>0</v>
      </c>
    </row>
    <row r="1083" spans="35:38">
      <c r="AI1083" s="9">
        <f>'Student Record paste by SD'!A1081</f>
        <v>0</v>
      </c>
      <c r="AJ1083" s="9" t="b">
        <f t="shared" si="37"/>
        <v>0</v>
      </c>
      <c r="AK1083" s="9">
        <f>'Student Record paste by SD'!I1081</f>
        <v>0</v>
      </c>
      <c r="AL1083" s="9">
        <f>'Student Record paste by SD'!O1081</f>
        <v>0</v>
      </c>
    </row>
    <row r="1084" spans="35:38">
      <c r="AI1084" s="9">
        <f>'Student Record paste by SD'!A1082</f>
        <v>0</v>
      </c>
      <c r="AJ1084" s="9" t="b">
        <f t="shared" si="37"/>
        <v>0</v>
      </c>
      <c r="AK1084" s="9">
        <f>'Student Record paste by SD'!I1082</f>
        <v>0</v>
      </c>
      <c r="AL1084" s="9">
        <f>'Student Record paste by SD'!O1082</f>
        <v>0</v>
      </c>
    </row>
    <row r="1085" spans="35:38">
      <c r="AI1085" s="9">
        <f>'Student Record paste by SD'!A1083</f>
        <v>0</v>
      </c>
      <c r="AJ1085" s="9" t="b">
        <f t="shared" si="37"/>
        <v>0</v>
      </c>
      <c r="AK1085" s="9">
        <f>'Student Record paste by SD'!I1083</f>
        <v>0</v>
      </c>
      <c r="AL1085" s="9">
        <f>'Student Record paste by SD'!O1083</f>
        <v>0</v>
      </c>
    </row>
    <row r="1086" spans="35:38">
      <c r="AI1086" s="9">
        <f>'Student Record paste by SD'!A1084</f>
        <v>0</v>
      </c>
      <c r="AJ1086" s="9" t="b">
        <f t="shared" si="37"/>
        <v>0</v>
      </c>
      <c r="AK1086" s="9">
        <f>'Student Record paste by SD'!I1084</f>
        <v>0</v>
      </c>
      <c r="AL1086" s="9">
        <f>'Student Record paste by SD'!O1084</f>
        <v>0</v>
      </c>
    </row>
    <row r="1087" spans="35:38">
      <c r="AI1087" s="9">
        <f>'Student Record paste by SD'!A1085</f>
        <v>0</v>
      </c>
      <c r="AJ1087" s="9" t="b">
        <f t="shared" si="37"/>
        <v>0</v>
      </c>
      <c r="AK1087" s="9">
        <f>'Student Record paste by SD'!I1085</f>
        <v>0</v>
      </c>
      <c r="AL1087" s="9">
        <f>'Student Record paste by SD'!O1085</f>
        <v>0</v>
      </c>
    </row>
    <row r="1088" spans="35:38">
      <c r="AI1088" s="9">
        <f>'Student Record paste by SD'!A1086</f>
        <v>0</v>
      </c>
      <c r="AJ1088" s="9" t="b">
        <f t="shared" si="37"/>
        <v>0</v>
      </c>
      <c r="AK1088" s="9">
        <f>'Student Record paste by SD'!I1086</f>
        <v>0</v>
      </c>
      <c r="AL1088" s="9">
        <f>'Student Record paste by SD'!O1086</f>
        <v>0</v>
      </c>
    </row>
    <row r="1089" spans="35:38">
      <c r="AI1089" s="9">
        <f>'Student Record paste by SD'!A1087</f>
        <v>0</v>
      </c>
      <c r="AJ1089" s="9" t="b">
        <f t="shared" si="37"/>
        <v>0</v>
      </c>
      <c r="AK1089" s="9">
        <f>'Student Record paste by SD'!I1087</f>
        <v>0</v>
      </c>
      <c r="AL1089" s="9">
        <f>'Student Record paste by SD'!O1087</f>
        <v>0</v>
      </c>
    </row>
    <row r="1090" spans="35:38">
      <c r="AI1090" s="9">
        <f>'Student Record paste by SD'!A1088</f>
        <v>0</v>
      </c>
      <c r="AJ1090" s="9" t="b">
        <f t="shared" si="37"/>
        <v>0</v>
      </c>
      <c r="AK1090" s="9">
        <f>'Student Record paste by SD'!I1088</f>
        <v>0</v>
      </c>
      <c r="AL1090" s="9">
        <f>'Student Record paste by SD'!O1088</f>
        <v>0</v>
      </c>
    </row>
    <row r="1091" spans="35:38">
      <c r="AI1091" s="9">
        <f>'Student Record paste by SD'!A1089</f>
        <v>0</v>
      </c>
      <c r="AJ1091" s="9" t="b">
        <f t="shared" si="37"/>
        <v>0</v>
      </c>
      <c r="AK1091" s="9">
        <f>'Student Record paste by SD'!I1089</f>
        <v>0</v>
      </c>
      <c r="AL1091" s="9">
        <f>'Student Record paste by SD'!O1089</f>
        <v>0</v>
      </c>
    </row>
    <row r="1092" spans="35:38">
      <c r="AI1092" s="9">
        <f>'Student Record paste by SD'!A1090</f>
        <v>0</v>
      </c>
      <c r="AJ1092" s="9" t="b">
        <f t="shared" si="37"/>
        <v>0</v>
      </c>
      <c r="AK1092" s="9">
        <f>'Student Record paste by SD'!I1090</f>
        <v>0</v>
      </c>
      <c r="AL1092" s="9">
        <f>'Student Record paste by SD'!O1090</f>
        <v>0</v>
      </c>
    </row>
    <row r="1093" spans="35:38">
      <c r="AI1093" s="9">
        <f>'Student Record paste by SD'!A1091</f>
        <v>0</v>
      </c>
      <c r="AJ1093" s="9" t="b">
        <f t="shared" ref="AJ1093:AJ1156" si="38">IF(AI1093="","",IF(AI1093=1,"A",IF(AI1093=2,"B",IF(AI1093=3,"C",IF(AI1093=4,"D",IF(AI1093=5,"E",IF(AI1093=6,"F",IF(AI1093=7,"G",IF(AI1093=8,"H",IF(AI1093=9,"I",IF(AI1093=10,"J",IF(AI1093=11,"K",IF(AI1093=12,"L")))))))))))))</f>
        <v>0</v>
      </c>
      <c r="AK1093" s="9">
        <f>'Student Record paste by SD'!I1091</f>
        <v>0</v>
      </c>
      <c r="AL1093" s="9">
        <f>'Student Record paste by SD'!O1091</f>
        <v>0</v>
      </c>
    </row>
    <row r="1094" spans="35:38">
      <c r="AI1094" s="9">
        <f>'Student Record paste by SD'!A1092</f>
        <v>0</v>
      </c>
      <c r="AJ1094" s="9" t="b">
        <f t="shared" si="38"/>
        <v>0</v>
      </c>
      <c r="AK1094" s="9">
        <f>'Student Record paste by SD'!I1092</f>
        <v>0</v>
      </c>
      <c r="AL1094" s="9">
        <f>'Student Record paste by SD'!O1092</f>
        <v>0</v>
      </c>
    </row>
    <row r="1095" spans="35:38">
      <c r="AI1095" s="9">
        <f>'Student Record paste by SD'!A1093</f>
        <v>0</v>
      </c>
      <c r="AJ1095" s="9" t="b">
        <f t="shared" si="38"/>
        <v>0</v>
      </c>
      <c r="AK1095" s="9">
        <f>'Student Record paste by SD'!I1093</f>
        <v>0</v>
      </c>
      <c r="AL1095" s="9">
        <f>'Student Record paste by SD'!O1093</f>
        <v>0</v>
      </c>
    </row>
    <row r="1096" spans="35:38">
      <c r="AI1096" s="9">
        <f>'Student Record paste by SD'!A1094</f>
        <v>0</v>
      </c>
      <c r="AJ1096" s="9" t="b">
        <f t="shared" si="38"/>
        <v>0</v>
      </c>
      <c r="AK1096" s="9">
        <f>'Student Record paste by SD'!I1094</f>
        <v>0</v>
      </c>
      <c r="AL1096" s="9">
        <f>'Student Record paste by SD'!O1094</f>
        <v>0</v>
      </c>
    </row>
    <row r="1097" spans="35:38">
      <c r="AI1097" s="9">
        <f>'Student Record paste by SD'!A1095</f>
        <v>0</v>
      </c>
      <c r="AJ1097" s="9" t="b">
        <f t="shared" si="38"/>
        <v>0</v>
      </c>
      <c r="AK1097" s="9">
        <f>'Student Record paste by SD'!I1095</f>
        <v>0</v>
      </c>
      <c r="AL1097" s="9">
        <f>'Student Record paste by SD'!O1095</f>
        <v>0</v>
      </c>
    </row>
    <row r="1098" spans="35:38">
      <c r="AI1098" s="9">
        <f>'Student Record paste by SD'!A1096</f>
        <v>0</v>
      </c>
      <c r="AJ1098" s="9" t="b">
        <f t="shared" si="38"/>
        <v>0</v>
      </c>
      <c r="AK1098" s="9">
        <f>'Student Record paste by SD'!I1096</f>
        <v>0</v>
      </c>
      <c r="AL1098" s="9">
        <f>'Student Record paste by SD'!O1096</f>
        <v>0</v>
      </c>
    </row>
    <row r="1099" spans="35:38">
      <c r="AI1099" s="9">
        <f>'Student Record paste by SD'!A1097</f>
        <v>0</v>
      </c>
      <c r="AJ1099" s="9" t="b">
        <f t="shared" si="38"/>
        <v>0</v>
      </c>
      <c r="AK1099" s="9">
        <f>'Student Record paste by SD'!I1097</f>
        <v>0</v>
      </c>
      <c r="AL1099" s="9">
        <f>'Student Record paste by SD'!O1097</f>
        <v>0</v>
      </c>
    </row>
    <row r="1100" spans="35:38">
      <c r="AI1100" s="9">
        <f>'Student Record paste by SD'!A1098</f>
        <v>0</v>
      </c>
      <c r="AJ1100" s="9" t="b">
        <f t="shared" si="38"/>
        <v>0</v>
      </c>
      <c r="AK1100" s="9">
        <f>'Student Record paste by SD'!I1098</f>
        <v>0</v>
      </c>
      <c r="AL1100" s="9">
        <f>'Student Record paste by SD'!O1098</f>
        <v>0</v>
      </c>
    </row>
    <row r="1101" spans="35:38">
      <c r="AI1101" s="9">
        <f>'Student Record paste by SD'!A1099</f>
        <v>0</v>
      </c>
      <c r="AJ1101" s="9" t="b">
        <f t="shared" si="38"/>
        <v>0</v>
      </c>
      <c r="AK1101" s="9">
        <f>'Student Record paste by SD'!I1099</f>
        <v>0</v>
      </c>
      <c r="AL1101" s="9">
        <f>'Student Record paste by SD'!O1099</f>
        <v>0</v>
      </c>
    </row>
    <row r="1102" spans="35:38">
      <c r="AI1102" s="9">
        <f>'Student Record paste by SD'!A1100</f>
        <v>0</v>
      </c>
      <c r="AJ1102" s="9" t="b">
        <f t="shared" si="38"/>
        <v>0</v>
      </c>
      <c r="AK1102" s="9">
        <f>'Student Record paste by SD'!I1100</f>
        <v>0</v>
      </c>
      <c r="AL1102" s="9">
        <f>'Student Record paste by SD'!O1100</f>
        <v>0</v>
      </c>
    </row>
    <row r="1103" spans="35:38">
      <c r="AI1103" s="9">
        <f>'Student Record paste by SD'!A1101</f>
        <v>0</v>
      </c>
      <c r="AJ1103" s="9" t="b">
        <f t="shared" si="38"/>
        <v>0</v>
      </c>
      <c r="AK1103" s="9">
        <f>'Student Record paste by SD'!I1101</f>
        <v>0</v>
      </c>
      <c r="AL1103" s="9">
        <f>'Student Record paste by SD'!O1101</f>
        <v>0</v>
      </c>
    </row>
    <row r="1104" spans="35:38">
      <c r="AI1104" s="9">
        <f>'Student Record paste by SD'!A1102</f>
        <v>0</v>
      </c>
      <c r="AJ1104" s="9" t="b">
        <f t="shared" si="38"/>
        <v>0</v>
      </c>
      <c r="AK1104" s="9">
        <f>'Student Record paste by SD'!I1102</f>
        <v>0</v>
      </c>
      <c r="AL1104" s="9">
        <f>'Student Record paste by SD'!O1102</f>
        <v>0</v>
      </c>
    </row>
    <row r="1105" spans="35:38">
      <c r="AI1105" s="9">
        <f>'Student Record paste by SD'!A1103</f>
        <v>0</v>
      </c>
      <c r="AJ1105" s="9" t="b">
        <f t="shared" si="38"/>
        <v>0</v>
      </c>
      <c r="AK1105" s="9">
        <f>'Student Record paste by SD'!I1103</f>
        <v>0</v>
      </c>
      <c r="AL1105" s="9">
        <f>'Student Record paste by SD'!O1103</f>
        <v>0</v>
      </c>
    </row>
    <row r="1106" spans="35:38">
      <c r="AI1106" s="9">
        <f>'Student Record paste by SD'!A1104</f>
        <v>0</v>
      </c>
      <c r="AJ1106" s="9" t="b">
        <f t="shared" si="38"/>
        <v>0</v>
      </c>
      <c r="AK1106" s="9">
        <f>'Student Record paste by SD'!I1104</f>
        <v>0</v>
      </c>
      <c r="AL1106" s="9">
        <f>'Student Record paste by SD'!O1104</f>
        <v>0</v>
      </c>
    </row>
    <row r="1107" spans="35:38">
      <c r="AI1107" s="9">
        <f>'Student Record paste by SD'!A1105</f>
        <v>0</v>
      </c>
      <c r="AJ1107" s="9" t="b">
        <f t="shared" si="38"/>
        <v>0</v>
      </c>
      <c r="AK1107" s="9">
        <f>'Student Record paste by SD'!I1105</f>
        <v>0</v>
      </c>
      <c r="AL1107" s="9">
        <f>'Student Record paste by SD'!O1105</f>
        <v>0</v>
      </c>
    </row>
    <row r="1108" spans="35:38">
      <c r="AI1108" s="9">
        <f>'Student Record paste by SD'!A1106</f>
        <v>0</v>
      </c>
      <c r="AJ1108" s="9" t="b">
        <f t="shared" si="38"/>
        <v>0</v>
      </c>
      <c r="AK1108" s="9">
        <f>'Student Record paste by SD'!I1106</f>
        <v>0</v>
      </c>
      <c r="AL1108" s="9">
        <f>'Student Record paste by SD'!O1106</f>
        <v>0</v>
      </c>
    </row>
    <row r="1109" spans="35:38">
      <c r="AI1109" s="9">
        <f>'Student Record paste by SD'!A1107</f>
        <v>0</v>
      </c>
      <c r="AJ1109" s="9" t="b">
        <f t="shared" si="38"/>
        <v>0</v>
      </c>
      <c r="AK1109" s="9">
        <f>'Student Record paste by SD'!I1107</f>
        <v>0</v>
      </c>
      <c r="AL1109" s="9">
        <f>'Student Record paste by SD'!O1107</f>
        <v>0</v>
      </c>
    </row>
    <row r="1110" spans="35:38">
      <c r="AI1110" s="9">
        <f>'Student Record paste by SD'!A1108</f>
        <v>0</v>
      </c>
      <c r="AJ1110" s="9" t="b">
        <f t="shared" si="38"/>
        <v>0</v>
      </c>
      <c r="AK1110" s="9">
        <f>'Student Record paste by SD'!I1108</f>
        <v>0</v>
      </c>
      <c r="AL1110" s="9">
        <f>'Student Record paste by SD'!O1108</f>
        <v>0</v>
      </c>
    </row>
    <row r="1111" spans="35:38">
      <c r="AI1111" s="9">
        <f>'Student Record paste by SD'!A1109</f>
        <v>0</v>
      </c>
      <c r="AJ1111" s="9" t="b">
        <f t="shared" si="38"/>
        <v>0</v>
      </c>
      <c r="AK1111" s="9">
        <f>'Student Record paste by SD'!I1109</f>
        <v>0</v>
      </c>
      <c r="AL1111" s="9">
        <f>'Student Record paste by SD'!O1109</f>
        <v>0</v>
      </c>
    </row>
    <row r="1112" spans="35:38">
      <c r="AI1112" s="9">
        <f>'Student Record paste by SD'!A1110</f>
        <v>0</v>
      </c>
      <c r="AJ1112" s="9" t="b">
        <f t="shared" si="38"/>
        <v>0</v>
      </c>
      <c r="AK1112" s="9">
        <f>'Student Record paste by SD'!I1110</f>
        <v>0</v>
      </c>
      <c r="AL1112" s="9">
        <f>'Student Record paste by SD'!O1110</f>
        <v>0</v>
      </c>
    </row>
    <row r="1113" spans="35:38">
      <c r="AI1113" s="9">
        <f>'Student Record paste by SD'!A1111</f>
        <v>0</v>
      </c>
      <c r="AJ1113" s="9" t="b">
        <f t="shared" si="38"/>
        <v>0</v>
      </c>
      <c r="AK1113" s="9">
        <f>'Student Record paste by SD'!I1111</f>
        <v>0</v>
      </c>
      <c r="AL1113" s="9">
        <f>'Student Record paste by SD'!O1111</f>
        <v>0</v>
      </c>
    </row>
    <row r="1114" spans="35:38">
      <c r="AI1114" s="9">
        <f>'Student Record paste by SD'!A1112</f>
        <v>0</v>
      </c>
      <c r="AJ1114" s="9" t="b">
        <f t="shared" si="38"/>
        <v>0</v>
      </c>
      <c r="AK1114" s="9">
        <f>'Student Record paste by SD'!I1112</f>
        <v>0</v>
      </c>
      <c r="AL1114" s="9">
        <f>'Student Record paste by SD'!O1112</f>
        <v>0</v>
      </c>
    </row>
    <row r="1115" spans="35:38">
      <c r="AI1115" s="9">
        <f>'Student Record paste by SD'!A1113</f>
        <v>0</v>
      </c>
      <c r="AJ1115" s="9" t="b">
        <f t="shared" si="38"/>
        <v>0</v>
      </c>
      <c r="AK1115" s="9">
        <f>'Student Record paste by SD'!I1113</f>
        <v>0</v>
      </c>
      <c r="AL1115" s="9">
        <f>'Student Record paste by SD'!O1113</f>
        <v>0</v>
      </c>
    </row>
    <row r="1116" spans="35:38">
      <c r="AI1116" s="9">
        <f>'Student Record paste by SD'!A1114</f>
        <v>0</v>
      </c>
      <c r="AJ1116" s="9" t="b">
        <f t="shared" si="38"/>
        <v>0</v>
      </c>
      <c r="AK1116" s="9">
        <f>'Student Record paste by SD'!I1114</f>
        <v>0</v>
      </c>
      <c r="AL1116" s="9">
        <f>'Student Record paste by SD'!O1114</f>
        <v>0</v>
      </c>
    </row>
    <row r="1117" spans="35:38">
      <c r="AI1117" s="9">
        <f>'Student Record paste by SD'!A1115</f>
        <v>0</v>
      </c>
      <c r="AJ1117" s="9" t="b">
        <f t="shared" si="38"/>
        <v>0</v>
      </c>
      <c r="AK1117" s="9">
        <f>'Student Record paste by SD'!I1115</f>
        <v>0</v>
      </c>
      <c r="AL1117" s="9">
        <f>'Student Record paste by SD'!O1115</f>
        <v>0</v>
      </c>
    </row>
    <row r="1118" spans="35:38">
      <c r="AI1118" s="9">
        <f>'Student Record paste by SD'!A1116</f>
        <v>0</v>
      </c>
      <c r="AJ1118" s="9" t="b">
        <f t="shared" si="38"/>
        <v>0</v>
      </c>
      <c r="AK1118" s="9">
        <f>'Student Record paste by SD'!I1116</f>
        <v>0</v>
      </c>
      <c r="AL1118" s="9">
        <f>'Student Record paste by SD'!O1116</f>
        <v>0</v>
      </c>
    </row>
    <row r="1119" spans="35:38">
      <c r="AI1119" s="9">
        <f>'Student Record paste by SD'!A1117</f>
        <v>0</v>
      </c>
      <c r="AJ1119" s="9" t="b">
        <f t="shared" si="38"/>
        <v>0</v>
      </c>
      <c r="AK1119" s="9">
        <f>'Student Record paste by SD'!I1117</f>
        <v>0</v>
      </c>
      <c r="AL1119" s="9">
        <f>'Student Record paste by SD'!O1117</f>
        <v>0</v>
      </c>
    </row>
    <row r="1120" spans="35:38">
      <c r="AI1120" s="9">
        <f>'Student Record paste by SD'!A1118</f>
        <v>0</v>
      </c>
      <c r="AJ1120" s="9" t="b">
        <f t="shared" si="38"/>
        <v>0</v>
      </c>
      <c r="AK1120" s="9">
        <f>'Student Record paste by SD'!I1118</f>
        <v>0</v>
      </c>
      <c r="AL1120" s="9">
        <f>'Student Record paste by SD'!O1118</f>
        <v>0</v>
      </c>
    </row>
    <row r="1121" spans="35:38">
      <c r="AI1121" s="9">
        <f>'Student Record paste by SD'!A1119</f>
        <v>0</v>
      </c>
      <c r="AJ1121" s="9" t="b">
        <f t="shared" si="38"/>
        <v>0</v>
      </c>
      <c r="AK1121" s="9">
        <f>'Student Record paste by SD'!I1119</f>
        <v>0</v>
      </c>
      <c r="AL1121" s="9">
        <f>'Student Record paste by SD'!O1119</f>
        <v>0</v>
      </c>
    </row>
    <row r="1122" spans="35:38">
      <c r="AI1122" s="9">
        <f>'Student Record paste by SD'!A1120</f>
        <v>0</v>
      </c>
      <c r="AJ1122" s="9" t="b">
        <f t="shared" si="38"/>
        <v>0</v>
      </c>
      <c r="AK1122" s="9">
        <f>'Student Record paste by SD'!I1120</f>
        <v>0</v>
      </c>
      <c r="AL1122" s="9">
        <f>'Student Record paste by SD'!O1120</f>
        <v>0</v>
      </c>
    </row>
    <row r="1123" spans="35:38">
      <c r="AI1123" s="9">
        <f>'Student Record paste by SD'!A1121</f>
        <v>0</v>
      </c>
      <c r="AJ1123" s="9" t="b">
        <f t="shared" si="38"/>
        <v>0</v>
      </c>
      <c r="AK1123" s="9">
        <f>'Student Record paste by SD'!I1121</f>
        <v>0</v>
      </c>
      <c r="AL1123" s="9">
        <f>'Student Record paste by SD'!O1121</f>
        <v>0</v>
      </c>
    </row>
    <row r="1124" spans="35:38">
      <c r="AI1124" s="9">
        <f>'Student Record paste by SD'!A1122</f>
        <v>0</v>
      </c>
      <c r="AJ1124" s="9" t="b">
        <f t="shared" si="38"/>
        <v>0</v>
      </c>
      <c r="AK1124" s="9">
        <f>'Student Record paste by SD'!I1122</f>
        <v>0</v>
      </c>
      <c r="AL1124" s="9">
        <f>'Student Record paste by SD'!O1122</f>
        <v>0</v>
      </c>
    </row>
    <row r="1125" spans="35:38">
      <c r="AI1125" s="9">
        <f>'Student Record paste by SD'!A1123</f>
        <v>0</v>
      </c>
      <c r="AJ1125" s="9" t="b">
        <f t="shared" si="38"/>
        <v>0</v>
      </c>
      <c r="AK1125" s="9">
        <f>'Student Record paste by SD'!I1123</f>
        <v>0</v>
      </c>
      <c r="AL1125" s="9">
        <f>'Student Record paste by SD'!O1123</f>
        <v>0</v>
      </c>
    </row>
    <row r="1126" spans="35:38">
      <c r="AI1126" s="9">
        <f>'Student Record paste by SD'!A1124</f>
        <v>0</v>
      </c>
      <c r="AJ1126" s="9" t="b">
        <f t="shared" si="38"/>
        <v>0</v>
      </c>
      <c r="AK1126" s="9">
        <f>'Student Record paste by SD'!I1124</f>
        <v>0</v>
      </c>
      <c r="AL1126" s="9">
        <f>'Student Record paste by SD'!O1124</f>
        <v>0</v>
      </c>
    </row>
    <row r="1127" spans="35:38">
      <c r="AI1127" s="9">
        <f>'Student Record paste by SD'!A1125</f>
        <v>0</v>
      </c>
      <c r="AJ1127" s="9" t="b">
        <f t="shared" si="38"/>
        <v>0</v>
      </c>
      <c r="AK1127" s="9">
        <f>'Student Record paste by SD'!I1125</f>
        <v>0</v>
      </c>
      <c r="AL1127" s="9">
        <f>'Student Record paste by SD'!O1125</f>
        <v>0</v>
      </c>
    </row>
    <row r="1128" spans="35:38">
      <c r="AI1128" s="9">
        <f>'Student Record paste by SD'!A1126</f>
        <v>0</v>
      </c>
      <c r="AJ1128" s="9" t="b">
        <f t="shared" si="38"/>
        <v>0</v>
      </c>
      <c r="AK1128" s="9">
        <f>'Student Record paste by SD'!I1126</f>
        <v>0</v>
      </c>
      <c r="AL1128" s="9">
        <f>'Student Record paste by SD'!O1126</f>
        <v>0</v>
      </c>
    </row>
    <row r="1129" spans="35:38">
      <c r="AI1129" s="9">
        <f>'Student Record paste by SD'!A1127</f>
        <v>0</v>
      </c>
      <c r="AJ1129" s="9" t="b">
        <f t="shared" si="38"/>
        <v>0</v>
      </c>
      <c r="AK1129" s="9">
        <f>'Student Record paste by SD'!I1127</f>
        <v>0</v>
      </c>
      <c r="AL1129" s="9">
        <f>'Student Record paste by SD'!O1127</f>
        <v>0</v>
      </c>
    </row>
    <row r="1130" spans="35:38">
      <c r="AI1130" s="9">
        <f>'Student Record paste by SD'!A1128</f>
        <v>0</v>
      </c>
      <c r="AJ1130" s="9" t="b">
        <f t="shared" si="38"/>
        <v>0</v>
      </c>
      <c r="AK1130" s="9">
        <f>'Student Record paste by SD'!I1128</f>
        <v>0</v>
      </c>
      <c r="AL1130" s="9">
        <f>'Student Record paste by SD'!O1128</f>
        <v>0</v>
      </c>
    </row>
    <row r="1131" spans="35:38">
      <c r="AI1131" s="9">
        <f>'Student Record paste by SD'!A1129</f>
        <v>0</v>
      </c>
      <c r="AJ1131" s="9" t="b">
        <f t="shared" si="38"/>
        <v>0</v>
      </c>
      <c r="AK1131" s="9">
        <f>'Student Record paste by SD'!I1129</f>
        <v>0</v>
      </c>
      <c r="AL1131" s="9">
        <f>'Student Record paste by SD'!O1129</f>
        <v>0</v>
      </c>
    </row>
    <row r="1132" spans="35:38">
      <c r="AI1132" s="9">
        <f>'Student Record paste by SD'!A1130</f>
        <v>0</v>
      </c>
      <c r="AJ1132" s="9" t="b">
        <f t="shared" si="38"/>
        <v>0</v>
      </c>
      <c r="AK1132" s="9">
        <f>'Student Record paste by SD'!I1130</f>
        <v>0</v>
      </c>
      <c r="AL1132" s="9">
        <f>'Student Record paste by SD'!O1130</f>
        <v>0</v>
      </c>
    </row>
    <row r="1133" spans="35:38">
      <c r="AI1133" s="9">
        <f>'Student Record paste by SD'!A1131</f>
        <v>0</v>
      </c>
      <c r="AJ1133" s="9" t="b">
        <f t="shared" si="38"/>
        <v>0</v>
      </c>
      <c r="AK1133" s="9">
        <f>'Student Record paste by SD'!I1131</f>
        <v>0</v>
      </c>
      <c r="AL1133" s="9">
        <f>'Student Record paste by SD'!O1131</f>
        <v>0</v>
      </c>
    </row>
    <row r="1134" spans="35:38">
      <c r="AI1134" s="9">
        <f>'Student Record paste by SD'!A1132</f>
        <v>0</v>
      </c>
      <c r="AJ1134" s="9" t="b">
        <f t="shared" si="38"/>
        <v>0</v>
      </c>
      <c r="AK1134" s="9">
        <f>'Student Record paste by SD'!I1132</f>
        <v>0</v>
      </c>
      <c r="AL1134" s="9">
        <f>'Student Record paste by SD'!O1132</f>
        <v>0</v>
      </c>
    </row>
    <row r="1135" spans="35:38">
      <c r="AI1135" s="9">
        <f>'Student Record paste by SD'!A1133</f>
        <v>0</v>
      </c>
      <c r="AJ1135" s="9" t="b">
        <f t="shared" si="38"/>
        <v>0</v>
      </c>
      <c r="AK1135" s="9">
        <f>'Student Record paste by SD'!I1133</f>
        <v>0</v>
      </c>
      <c r="AL1135" s="9">
        <f>'Student Record paste by SD'!O1133</f>
        <v>0</v>
      </c>
    </row>
    <row r="1136" spans="35:38">
      <c r="AI1136" s="9">
        <f>'Student Record paste by SD'!A1134</f>
        <v>0</v>
      </c>
      <c r="AJ1136" s="9" t="b">
        <f t="shared" si="38"/>
        <v>0</v>
      </c>
      <c r="AK1136" s="9">
        <f>'Student Record paste by SD'!I1134</f>
        <v>0</v>
      </c>
      <c r="AL1136" s="9">
        <f>'Student Record paste by SD'!O1134</f>
        <v>0</v>
      </c>
    </row>
    <row r="1137" spans="35:38">
      <c r="AI1137" s="9">
        <f>'Student Record paste by SD'!A1135</f>
        <v>0</v>
      </c>
      <c r="AJ1137" s="9" t="b">
        <f t="shared" si="38"/>
        <v>0</v>
      </c>
      <c r="AK1137" s="9">
        <f>'Student Record paste by SD'!I1135</f>
        <v>0</v>
      </c>
      <c r="AL1137" s="9">
        <f>'Student Record paste by SD'!O1135</f>
        <v>0</v>
      </c>
    </row>
    <row r="1138" spans="35:38">
      <c r="AI1138" s="9">
        <f>'Student Record paste by SD'!A1136</f>
        <v>0</v>
      </c>
      <c r="AJ1138" s="9" t="b">
        <f t="shared" si="38"/>
        <v>0</v>
      </c>
      <c r="AK1138" s="9">
        <f>'Student Record paste by SD'!I1136</f>
        <v>0</v>
      </c>
      <c r="AL1138" s="9">
        <f>'Student Record paste by SD'!O1136</f>
        <v>0</v>
      </c>
    </row>
    <row r="1139" spans="35:38">
      <c r="AI1139" s="9">
        <f>'Student Record paste by SD'!A1137</f>
        <v>0</v>
      </c>
      <c r="AJ1139" s="9" t="b">
        <f t="shared" si="38"/>
        <v>0</v>
      </c>
      <c r="AK1139" s="9">
        <f>'Student Record paste by SD'!I1137</f>
        <v>0</v>
      </c>
      <c r="AL1139" s="9">
        <f>'Student Record paste by SD'!O1137</f>
        <v>0</v>
      </c>
    </row>
    <row r="1140" spans="35:38">
      <c r="AI1140" s="9">
        <f>'Student Record paste by SD'!A1138</f>
        <v>0</v>
      </c>
      <c r="AJ1140" s="9" t="b">
        <f t="shared" si="38"/>
        <v>0</v>
      </c>
      <c r="AK1140" s="9">
        <f>'Student Record paste by SD'!I1138</f>
        <v>0</v>
      </c>
      <c r="AL1140" s="9">
        <f>'Student Record paste by SD'!O1138</f>
        <v>0</v>
      </c>
    </row>
    <row r="1141" spans="35:38">
      <c r="AI1141" s="9">
        <f>'Student Record paste by SD'!A1139</f>
        <v>0</v>
      </c>
      <c r="AJ1141" s="9" t="b">
        <f t="shared" si="38"/>
        <v>0</v>
      </c>
      <c r="AK1141" s="9">
        <f>'Student Record paste by SD'!I1139</f>
        <v>0</v>
      </c>
      <c r="AL1141" s="9">
        <f>'Student Record paste by SD'!O1139</f>
        <v>0</v>
      </c>
    </row>
    <row r="1142" spans="35:38">
      <c r="AI1142" s="9">
        <f>'Student Record paste by SD'!A1140</f>
        <v>0</v>
      </c>
      <c r="AJ1142" s="9" t="b">
        <f t="shared" si="38"/>
        <v>0</v>
      </c>
      <c r="AK1142" s="9">
        <f>'Student Record paste by SD'!I1140</f>
        <v>0</v>
      </c>
      <c r="AL1142" s="9">
        <f>'Student Record paste by SD'!O1140</f>
        <v>0</v>
      </c>
    </row>
    <row r="1143" spans="35:38">
      <c r="AI1143" s="9">
        <f>'Student Record paste by SD'!A1141</f>
        <v>0</v>
      </c>
      <c r="AJ1143" s="9" t="b">
        <f t="shared" si="38"/>
        <v>0</v>
      </c>
      <c r="AK1143" s="9">
        <f>'Student Record paste by SD'!I1141</f>
        <v>0</v>
      </c>
      <c r="AL1143" s="9">
        <f>'Student Record paste by SD'!O1141</f>
        <v>0</v>
      </c>
    </row>
    <row r="1144" spans="35:38">
      <c r="AI1144" s="9">
        <f>'Student Record paste by SD'!A1142</f>
        <v>0</v>
      </c>
      <c r="AJ1144" s="9" t="b">
        <f t="shared" si="38"/>
        <v>0</v>
      </c>
      <c r="AK1144" s="9">
        <f>'Student Record paste by SD'!I1142</f>
        <v>0</v>
      </c>
      <c r="AL1144" s="9">
        <f>'Student Record paste by SD'!O1142</f>
        <v>0</v>
      </c>
    </row>
    <row r="1145" spans="35:38">
      <c r="AI1145" s="9">
        <f>'Student Record paste by SD'!A1143</f>
        <v>0</v>
      </c>
      <c r="AJ1145" s="9" t="b">
        <f t="shared" si="38"/>
        <v>0</v>
      </c>
      <c r="AK1145" s="9">
        <f>'Student Record paste by SD'!I1143</f>
        <v>0</v>
      </c>
      <c r="AL1145" s="9">
        <f>'Student Record paste by SD'!O1143</f>
        <v>0</v>
      </c>
    </row>
    <row r="1146" spans="35:38">
      <c r="AI1146" s="9">
        <f>'Student Record paste by SD'!A1144</f>
        <v>0</v>
      </c>
      <c r="AJ1146" s="9" t="b">
        <f t="shared" si="38"/>
        <v>0</v>
      </c>
      <c r="AK1146" s="9">
        <f>'Student Record paste by SD'!I1144</f>
        <v>0</v>
      </c>
      <c r="AL1146" s="9">
        <f>'Student Record paste by SD'!O1144</f>
        <v>0</v>
      </c>
    </row>
    <row r="1147" spans="35:38">
      <c r="AI1147" s="9">
        <f>'Student Record paste by SD'!A1145</f>
        <v>0</v>
      </c>
      <c r="AJ1147" s="9" t="b">
        <f t="shared" si="38"/>
        <v>0</v>
      </c>
      <c r="AK1147" s="9">
        <f>'Student Record paste by SD'!I1145</f>
        <v>0</v>
      </c>
      <c r="AL1147" s="9">
        <f>'Student Record paste by SD'!O1145</f>
        <v>0</v>
      </c>
    </row>
    <row r="1148" spans="35:38">
      <c r="AI1148" s="9">
        <f>'Student Record paste by SD'!A1146</f>
        <v>0</v>
      </c>
      <c r="AJ1148" s="9" t="b">
        <f t="shared" si="38"/>
        <v>0</v>
      </c>
      <c r="AK1148" s="9">
        <f>'Student Record paste by SD'!I1146</f>
        <v>0</v>
      </c>
      <c r="AL1148" s="9">
        <f>'Student Record paste by SD'!O1146</f>
        <v>0</v>
      </c>
    </row>
    <row r="1149" spans="35:38">
      <c r="AI1149" s="9">
        <f>'Student Record paste by SD'!A1147</f>
        <v>0</v>
      </c>
      <c r="AJ1149" s="9" t="b">
        <f t="shared" si="38"/>
        <v>0</v>
      </c>
      <c r="AK1149" s="9">
        <f>'Student Record paste by SD'!I1147</f>
        <v>0</v>
      </c>
      <c r="AL1149" s="9">
        <f>'Student Record paste by SD'!O1147</f>
        <v>0</v>
      </c>
    </row>
    <row r="1150" spans="35:38">
      <c r="AI1150" s="9">
        <f>'Student Record paste by SD'!A1148</f>
        <v>0</v>
      </c>
      <c r="AJ1150" s="9" t="b">
        <f t="shared" si="38"/>
        <v>0</v>
      </c>
      <c r="AK1150" s="9">
        <f>'Student Record paste by SD'!I1148</f>
        <v>0</v>
      </c>
      <c r="AL1150" s="9">
        <f>'Student Record paste by SD'!O1148</f>
        <v>0</v>
      </c>
    </row>
    <row r="1151" spans="35:38">
      <c r="AI1151" s="9">
        <f>'Student Record paste by SD'!A1149</f>
        <v>0</v>
      </c>
      <c r="AJ1151" s="9" t="b">
        <f t="shared" si="38"/>
        <v>0</v>
      </c>
      <c r="AK1151" s="9">
        <f>'Student Record paste by SD'!I1149</f>
        <v>0</v>
      </c>
      <c r="AL1151" s="9">
        <f>'Student Record paste by SD'!O1149</f>
        <v>0</v>
      </c>
    </row>
    <row r="1152" spans="35:38">
      <c r="AI1152" s="9">
        <f>'Student Record paste by SD'!A1150</f>
        <v>0</v>
      </c>
      <c r="AJ1152" s="9" t="b">
        <f t="shared" si="38"/>
        <v>0</v>
      </c>
      <c r="AK1152" s="9">
        <f>'Student Record paste by SD'!I1150</f>
        <v>0</v>
      </c>
      <c r="AL1152" s="9">
        <f>'Student Record paste by SD'!O1150</f>
        <v>0</v>
      </c>
    </row>
    <row r="1153" spans="35:38">
      <c r="AI1153" s="9">
        <f>'Student Record paste by SD'!A1151</f>
        <v>0</v>
      </c>
      <c r="AJ1153" s="9" t="b">
        <f t="shared" si="38"/>
        <v>0</v>
      </c>
      <c r="AK1153" s="9">
        <f>'Student Record paste by SD'!I1151</f>
        <v>0</v>
      </c>
      <c r="AL1153" s="9">
        <f>'Student Record paste by SD'!O1151</f>
        <v>0</v>
      </c>
    </row>
    <row r="1154" spans="35:38">
      <c r="AI1154" s="9">
        <f>'Student Record paste by SD'!A1152</f>
        <v>0</v>
      </c>
      <c r="AJ1154" s="9" t="b">
        <f t="shared" si="38"/>
        <v>0</v>
      </c>
      <c r="AK1154" s="9">
        <f>'Student Record paste by SD'!I1152</f>
        <v>0</v>
      </c>
      <c r="AL1154" s="9">
        <f>'Student Record paste by SD'!O1152</f>
        <v>0</v>
      </c>
    </row>
    <row r="1155" spans="35:38">
      <c r="AI1155" s="9">
        <f>'Student Record paste by SD'!A1153</f>
        <v>0</v>
      </c>
      <c r="AJ1155" s="9" t="b">
        <f t="shared" si="38"/>
        <v>0</v>
      </c>
      <c r="AK1155" s="9">
        <f>'Student Record paste by SD'!I1153</f>
        <v>0</v>
      </c>
      <c r="AL1155" s="9">
        <f>'Student Record paste by SD'!O1153</f>
        <v>0</v>
      </c>
    </row>
    <row r="1156" spans="35:38">
      <c r="AI1156" s="9">
        <f>'Student Record paste by SD'!A1154</f>
        <v>0</v>
      </c>
      <c r="AJ1156" s="9" t="b">
        <f t="shared" si="38"/>
        <v>0</v>
      </c>
      <c r="AK1156" s="9">
        <f>'Student Record paste by SD'!I1154</f>
        <v>0</v>
      </c>
      <c r="AL1156" s="9">
        <f>'Student Record paste by SD'!O1154</f>
        <v>0</v>
      </c>
    </row>
    <row r="1157" spans="35:38">
      <c r="AI1157" s="9">
        <f>'Student Record paste by SD'!A1155</f>
        <v>0</v>
      </c>
      <c r="AJ1157" s="9" t="b">
        <f t="shared" ref="AJ1157:AJ1220" si="39">IF(AI1157="","",IF(AI1157=1,"A",IF(AI1157=2,"B",IF(AI1157=3,"C",IF(AI1157=4,"D",IF(AI1157=5,"E",IF(AI1157=6,"F",IF(AI1157=7,"G",IF(AI1157=8,"H",IF(AI1157=9,"I",IF(AI1157=10,"J",IF(AI1157=11,"K",IF(AI1157=12,"L")))))))))))))</f>
        <v>0</v>
      </c>
      <c r="AK1157" s="9">
        <f>'Student Record paste by SD'!I1155</f>
        <v>0</v>
      </c>
      <c r="AL1157" s="9">
        <f>'Student Record paste by SD'!O1155</f>
        <v>0</v>
      </c>
    </row>
    <row r="1158" spans="35:38">
      <c r="AI1158" s="9">
        <f>'Student Record paste by SD'!A1156</f>
        <v>0</v>
      </c>
      <c r="AJ1158" s="9" t="b">
        <f t="shared" si="39"/>
        <v>0</v>
      </c>
      <c r="AK1158" s="9">
        <f>'Student Record paste by SD'!I1156</f>
        <v>0</v>
      </c>
      <c r="AL1158" s="9">
        <f>'Student Record paste by SD'!O1156</f>
        <v>0</v>
      </c>
    </row>
    <row r="1159" spans="35:38">
      <c r="AI1159" s="9">
        <f>'Student Record paste by SD'!A1157</f>
        <v>0</v>
      </c>
      <c r="AJ1159" s="9" t="b">
        <f t="shared" si="39"/>
        <v>0</v>
      </c>
      <c r="AK1159" s="9">
        <f>'Student Record paste by SD'!I1157</f>
        <v>0</v>
      </c>
      <c r="AL1159" s="9">
        <f>'Student Record paste by SD'!O1157</f>
        <v>0</v>
      </c>
    </row>
    <row r="1160" spans="35:38">
      <c r="AI1160" s="9">
        <f>'Student Record paste by SD'!A1158</f>
        <v>0</v>
      </c>
      <c r="AJ1160" s="9" t="b">
        <f t="shared" si="39"/>
        <v>0</v>
      </c>
      <c r="AK1160" s="9">
        <f>'Student Record paste by SD'!I1158</f>
        <v>0</v>
      </c>
      <c r="AL1160" s="9">
        <f>'Student Record paste by SD'!O1158</f>
        <v>0</v>
      </c>
    </row>
    <row r="1161" spans="35:38">
      <c r="AI1161" s="9">
        <f>'Student Record paste by SD'!A1159</f>
        <v>0</v>
      </c>
      <c r="AJ1161" s="9" t="b">
        <f t="shared" si="39"/>
        <v>0</v>
      </c>
      <c r="AK1161" s="9">
        <f>'Student Record paste by SD'!I1159</f>
        <v>0</v>
      </c>
      <c r="AL1161" s="9">
        <f>'Student Record paste by SD'!O1159</f>
        <v>0</v>
      </c>
    </row>
    <row r="1162" spans="35:38">
      <c r="AI1162" s="9">
        <f>'Student Record paste by SD'!A1160</f>
        <v>0</v>
      </c>
      <c r="AJ1162" s="9" t="b">
        <f t="shared" si="39"/>
        <v>0</v>
      </c>
      <c r="AK1162" s="9">
        <f>'Student Record paste by SD'!I1160</f>
        <v>0</v>
      </c>
      <c r="AL1162" s="9">
        <f>'Student Record paste by SD'!O1160</f>
        <v>0</v>
      </c>
    </row>
    <row r="1163" spans="35:38">
      <c r="AI1163" s="9">
        <f>'Student Record paste by SD'!A1161</f>
        <v>0</v>
      </c>
      <c r="AJ1163" s="9" t="b">
        <f t="shared" si="39"/>
        <v>0</v>
      </c>
      <c r="AK1163" s="9">
        <f>'Student Record paste by SD'!I1161</f>
        <v>0</v>
      </c>
      <c r="AL1163" s="9">
        <f>'Student Record paste by SD'!O1161</f>
        <v>0</v>
      </c>
    </row>
    <row r="1164" spans="35:38">
      <c r="AI1164" s="9">
        <f>'Student Record paste by SD'!A1162</f>
        <v>0</v>
      </c>
      <c r="AJ1164" s="9" t="b">
        <f t="shared" si="39"/>
        <v>0</v>
      </c>
      <c r="AK1164" s="9">
        <f>'Student Record paste by SD'!I1162</f>
        <v>0</v>
      </c>
      <c r="AL1164" s="9">
        <f>'Student Record paste by SD'!O1162</f>
        <v>0</v>
      </c>
    </row>
    <row r="1165" spans="35:38">
      <c r="AI1165" s="9">
        <f>'Student Record paste by SD'!A1163</f>
        <v>0</v>
      </c>
      <c r="AJ1165" s="9" t="b">
        <f t="shared" si="39"/>
        <v>0</v>
      </c>
      <c r="AK1165" s="9">
        <f>'Student Record paste by SD'!I1163</f>
        <v>0</v>
      </c>
      <c r="AL1165" s="9">
        <f>'Student Record paste by SD'!O1163</f>
        <v>0</v>
      </c>
    </row>
    <row r="1166" spans="35:38">
      <c r="AI1166" s="9">
        <f>'Student Record paste by SD'!A1164</f>
        <v>0</v>
      </c>
      <c r="AJ1166" s="9" t="b">
        <f t="shared" si="39"/>
        <v>0</v>
      </c>
      <c r="AK1166" s="9">
        <f>'Student Record paste by SD'!I1164</f>
        <v>0</v>
      </c>
      <c r="AL1166" s="9">
        <f>'Student Record paste by SD'!O1164</f>
        <v>0</v>
      </c>
    </row>
    <row r="1167" spans="35:38">
      <c r="AI1167" s="9">
        <f>'Student Record paste by SD'!A1165</f>
        <v>0</v>
      </c>
      <c r="AJ1167" s="9" t="b">
        <f t="shared" si="39"/>
        <v>0</v>
      </c>
      <c r="AK1167" s="9">
        <f>'Student Record paste by SD'!I1165</f>
        <v>0</v>
      </c>
      <c r="AL1167" s="9">
        <f>'Student Record paste by SD'!O1165</f>
        <v>0</v>
      </c>
    </row>
    <row r="1168" spans="35:38">
      <c r="AI1168" s="9">
        <f>'Student Record paste by SD'!A1166</f>
        <v>0</v>
      </c>
      <c r="AJ1168" s="9" t="b">
        <f t="shared" si="39"/>
        <v>0</v>
      </c>
      <c r="AK1168" s="9">
        <f>'Student Record paste by SD'!I1166</f>
        <v>0</v>
      </c>
      <c r="AL1168" s="9">
        <f>'Student Record paste by SD'!O1166</f>
        <v>0</v>
      </c>
    </row>
    <row r="1169" spans="35:38">
      <c r="AI1169" s="9">
        <f>'Student Record paste by SD'!A1167</f>
        <v>0</v>
      </c>
      <c r="AJ1169" s="9" t="b">
        <f t="shared" si="39"/>
        <v>0</v>
      </c>
      <c r="AK1169" s="9">
        <f>'Student Record paste by SD'!I1167</f>
        <v>0</v>
      </c>
      <c r="AL1169" s="9">
        <f>'Student Record paste by SD'!O1167</f>
        <v>0</v>
      </c>
    </row>
    <row r="1170" spans="35:38">
      <c r="AI1170" s="9">
        <f>'Student Record paste by SD'!A1168</f>
        <v>0</v>
      </c>
      <c r="AJ1170" s="9" t="b">
        <f t="shared" si="39"/>
        <v>0</v>
      </c>
      <c r="AK1170" s="9">
        <f>'Student Record paste by SD'!I1168</f>
        <v>0</v>
      </c>
      <c r="AL1170" s="9">
        <f>'Student Record paste by SD'!O1168</f>
        <v>0</v>
      </c>
    </row>
    <row r="1171" spans="35:38">
      <c r="AI1171" s="9">
        <f>'Student Record paste by SD'!A1169</f>
        <v>0</v>
      </c>
      <c r="AJ1171" s="9" t="b">
        <f t="shared" si="39"/>
        <v>0</v>
      </c>
      <c r="AK1171" s="9">
        <f>'Student Record paste by SD'!I1169</f>
        <v>0</v>
      </c>
      <c r="AL1171" s="9">
        <f>'Student Record paste by SD'!O1169</f>
        <v>0</v>
      </c>
    </row>
    <row r="1172" spans="35:38">
      <c r="AI1172" s="9">
        <f>'Student Record paste by SD'!A1170</f>
        <v>0</v>
      </c>
      <c r="AJ1172" s="9" t="b">
        <f t="shared" si="39"/>
        <v>0</v>
      </c>
      <c r="AK1172" s="9">
        <f>'Student Record paste by SD'!I1170</f>
        <v>0</v>
      </c>
      <c r="AL1172" s="9">
        <f>'Student Record paste by SD'!O1170</f>
        <v>0</v>
      </c>
    </row>
    <row r="1173" spans="35:38">
      <c r="AI1173" s="9">
        <f>'Student Record paste by SD'!A1171</f>
        <v>0</v>
      </c>
      <c r="AJ1173" s="9" t="b">
        <f t="shared" si="39"/>
        <v>0</v>
      </c>
      <c r="AK1173" s="9">
        <f>'Student Record paste by SD'!I1171</f>
        <v>0</v>
      </c>
      <c r="AL1173" s="9">
        <f>'Student Record paste by SD'!O1171</f>
        <v>0</v>
      </c>
    </row>
    <row r="1174" spans="35:38">
      <c r="AI1174" s="9">
        <f>'Student Record paste by SD'!A1172</f>
        <v>0</v>
      </c>
      <c r="AJ1174" s="9" t="b">
        <f t="shared" si="39"/>
        <v>0</v>
      </c>
      <c r="AK1174" s="9">
        <f>'Student Record paste by SD'!I1172</f>
        <v>0</v>
      </c>
      <c r="AL1174" s="9">
        <f>'Student Record paste by SD'!O1172</f>
        <v>0</v>
      </c>
    </row>
    <row r="1175" spans="35:38">
      <c r="AI1175" s="9">
        <f>'Student Record paste by SD'!A1173</f>
        <v>0</v>
      </c>
      <c r="AJ1175" s="9" t="b">
        <f t="shared" si="39"/>
        <v>0</v>
      </c>
      <c r="AK1175" s="9">
        <f>'Student Record paste by SD'!I1173</f>
        <v>0</v>
      </c>
      <c r="AL1175" s="9">
        <f>'Student Record paste by SD'!O1173</f>
        <v>0</v>
      </c>
    </row>
    <row r="1176" spans="35:38">
      <c r="AI1176" s="9">
        <f>'Student Record paste by SD'!A1174</f>
        <v>0</v>
      </c>
      <c r="AJ1176" s="9" t="b">
        <f t="shared" si="39"/>
        <v>0</v>
      </c>
      <c r="AK1176" s="9">
        <f>'Student Record paste by SD'!I1174</f>
        <v>0</v>
      </c>
      <c r="AL1176" s="9">
        <f>'Student Record paste by SD'!O1174</f>
        <v>0</v>
      </c>
    </row>
    <row r="1177" spans="35:38">
      <c r="AI1177" s="9">
        <f>'Student Record paste by SD'!A1175</f>
        <v>0</v>
      </c>
      <c r="AJ1177" s="9" t="b">
        <f t="shared" si="39"/>
        <v>0</v>
      </c>
      <c r="AK1177" s="9">
        <f>'Student Record paste by SD'!I1175</f>
        <v>0</v>
      </c>
      <c r="AL1177" s="9">
        <f>'Student Record paste by SD'!O1175</f>
        <v>0</v>
      </c>
    </row>
    <row r="1178" spans="35:38">
      <c r="AI1178" s="9">
        <f>'Student Record paste by SD'!A1176</f>
        <v>0</v>
      </c>
      <c r="AJ1178" s="9" t="b">
        <f t="shared" si="39"/>
        <v>0</v>
      </c>
      <c r="AK1178" s="9">
        <f>'Student Record paste by SD'!I1176</f>
        <v>0</v>
      </c>
      <c r="AL1178" s="9">
        <f>'Student Record paste by SD'!O1176</f>
        <v>0</v>
      </c>
    </row>
    <row r="1179" spans="35:38">
      <c r="AI1179" s="9">
        <f>'Student Record paste by SD'!A1177</f>
        <v>0</v>
      </c>
      <c r="AJ1179" s="9" t="b">
        <f t="shared" si="39"/>
        <v>0</v>
      </c>
      <c r="AK1179" s="9">
        <f>'Student Record paste by SD'!I1177</f>
        <v>0</v>
      </c>
      <c r="AL1179" s="9">
        <f>'Student Record paste by SD'!O1177</f>
        <v>0</v>
      </c>
    </row>
    <row r="1180" spans="35:38">
      <c r="AI1180" s="9">
        <f>'Student Record paste by SD'!A1178</f>
        <v>0</v>
      </c>
      <c r="AJ1180" s="9" t="b">
        <f t="shared" si="39"/>
        <v>0</v>
      </c>
      <c r="AK1180" s="9">
        <f>'Student Record paste by SD'!I1178</f>
        <v>0</v>
      </c>
      <c r="AL1180" s="9">
        <f>'Student Record paste by SD'!O1178</f>
        <v>0</v>
      </c>
    </row>
    <row r="1181" spans="35:38">
      <c r="AI1181" s="9">
        <f>'Student Record paste by SD'!A1179</f>
        <v>0</v>
      </c>
      <c r="AJ1181" s="9" t="b">
        <f t="shared" si="39"/>
        <v>0</v>
      </c>
      <c r="AK1181" s="9">
        <f>'Student Record paste by SD'!I1179</f>
        <v>0</v>
      </c>
      <c r="AL1181" s="9">
        <f>'Student Record paste by SD'!O1179</f>
        <v>0</v>
      </c>
    </row>
    <row r="1182" spans="35:38">
      <c r="AI1182" s="9">
        <f>'Student Record paste by SD'!A1180</f>
        <v>0</v>
      </c>
      <c r="AJ1182" s="9" t="b">
        <f t="shared" si="39"/>
        <v>0</v>
      </c>
      <c r="AK1182" s="9">
        <f>'Student Record paste by SD'!I1180</f>
        <v>0</v>
      </c>
      <c r="AL1182" s="9">
        <f>'Student Record paste by SD'!O1180</f>
        <v>0</v>
      </c>
    </row>
    <row r="1183" spans="35:38">
      <c r="AI1183" s="9">
        <f>'Student Record paste by SD'!A1181</f>
        <v>0</v>
      </c>
      <c r="AJ1183" s="9" t="b">
        <f t="shared" si="39"/>
        <v>0</v>
      </c>
      <c r="AK1183" s="9">
        <f>'Student Record paste by SD'!I1181</f>
        <v>0</v>
      </c>
      <c r="AL1183" s="9">
        <f>'Student Record paste by SD'!O1181</f>
        <v>0</v>
      </c>
    </row>
    <row r="1184" spans="35:38">
      <c r="AI1184" s="9">
        <f>'Student Record paste by SD'!A1182</f>
        <v>0</v>
      </c>
      <c r="AJ1184" s="9" t="b">
        <f t="shared" si="39"/>
        <v>0</v>
      </c>
      <c r="AK1184" s="9">
        <f>'Student Record paste by SD'!I1182</f>
        <v>0</v>
      </c>
      <c r="AL1184" s="9">
        <f>'Student Record paste by SD'!O1182</f>
        <v>0</v>
      </c>
    </row>
    <row r="1185" spans="35:38">
      <c r="AI1185" s="9">
        <f>'Student Record paste by SD'!A1183</f>
        <v>0</v>
      </c>
      <c r="AJ1185" s="9" t="b">
        <f t="shared" si="39"/>
        <v>0</v>
      </c>
      <c r="AK1185" s="9">
        <f>'Student Record paste by SD'!I1183</f>
        <v>0</v>
      </c>
      <c r="AL1185" s="9">
        <f>'Student Record paste by SD'!O1183</f>
        <v>0</v>
      </c>
    </row>
    <row r="1186" spans="35:38">
      <c r="AI1186" s="9">
        <f>'Student Record paste by SD'!A1184</f>
        <v>0</v>
      </c>
      <c r="AJ1186" s="9" t="b">
        <f t="shared" si="39"/>
        <v>0</v>
      </c>
      <c r="AK1186" s="9">
        <f>'Student Record paste by SD'!I1184</f>
        <v>0</v>
      </c>
      <c r="AL1186" s="9">
        <f>'Student Record paste by SD'!O1184</f>
        <v>0</v>
      </c>
    </row>
    <row r="1187" spans="35:38">
      <c r="AI1187" s="9">
        <f>'Student Record paste by SD'!A1185</f>
        <v>0</v>
      </c>
      <c r="AJ1187" s="9" t="b">
        <f t="shared" si="39"/>
        <v>0</v>
      </c>
      <c r="AK1187" s="9">
        <f>'Student Record paste by SD'!I1185</f>
        <v>0</v>
      </c>
      <c r="AL1187" s="9">
        <f>'Student Record paste by SD'!O1185</f>
        <v>0</v>
      </c>
    </row>
    <row r="1188" spans="35:38">
      <c r="AI1188" s="9">
        <f>'Student Record paste by SD'!A1186</f>
        <v>0</v>
      </c>
      <c r="AJ1188" s="9" t="b">
        <f t="shared" si="39"/>
        <v>0</v>
      </c>
      <c r="AK1188" s="9">
        <f>'Student Record paste by SD'!I1186</f>
        <v>0</v>
      </c>
      <c r="AL1188" s="9">
        <f>'Student Record paste by SD'!O1186</f>
        <v>0</v>
      </c>
    </row>
    <row r="1189" spans="35:38">
      <c r="AI1189" s="9">
        <f>'Student Record paste by SD'!A1187</f>
        <v>0</v>
      </c>
      <c r="AJ1189" s="9" t="b">
        <f t="shared" si="39"/>
        <v>0</v>
      </c>
      <c r="AK1189" s="9">
        <f>'Student Record paste by SD'!I1187</f>
        <v>0</v>
      </c>
      <c r="AL1189" s="9">
        <f>'Student Record paste by SD'!O1187</f>
        <v>0</v>
      </c>
    </row>
    <row r="1190" spans="35:38">
      <c r="AI1190" s="9">
        <f>'Student Record paste by SD'!A1188</f>
        <v>0</v>
      </c>
      <c r="AJ1190" s="9" t="b">
        <f t="shared" si="39"/>
        <v>0</v>
      </c>
      <c r="AK1190" s="9">
        <f>'Student Record paste by SD'!I1188</f>
        <v>0</v>
      </c>
      <c r="AL1190" s="9">
        <f>'Student Record paste by SD'!O1188</f>
        <v>0</v>
      </c>
    </row>
    <row r="1191" spans="35:38">
      <c r="AI1191" s="9">
        <f>'Student Record paste by SD'!A1189</f>
        <v>0</v>
      </c>
      <c r="AJ1191" s="9" t="b">
        <f t="shared" si="39"/>
        <v>0</v>
      </c>
      <c r="AK1191" s="9">
        <f>'Student Record paste by SD'!I1189</f>
        <v>0</v>
      </c>
      <c r="AL1191" s="9">
        <f>'Student Record paste by SD'!O1189</f>
        <v>0</v>
      </c>
    </row>
    <row r="1192" spans="35:38">
      <c r="AI1192" s="9">
        <f>'Student Record paste by SD'!A1190</f>
        <v>0</v>
      </c>
      <c r="AJ1192" s="9" t="b">
        <f t="shared" si="39"/>
        <v>0</v>
      </c>
      <c r="AK1192" s="9">
        <f>'Student Record paste by SD'!I1190</f>
        <v>0</v>
      </c>
      <c r="AL1192" s="9">
        <f>'Student Record paste by SD'!O1190</f>
        <v>0</v>
      </c>
    </row>
    <row r="1193" spans="35:38">
      <c r="AI1193" s="9">
        <f>'Student Record paste by SD'!A1191</f>
        <v>0</v>
      </c>
      <c r="AJ1193" s="9" t="b">
        <f t="shared" si="39"/>
        <v>0</v>
      </c>
      <c r="AK1193" s="9">
        <f>'Student Record paste by SD'!I1191</f>
        <v>0</v>
      </c>
      <c r="AL1193" s="9">
        <f>'Student Record paste by SD'!O1191</f>
        <v>0</v>
      </c>
    </row>
    <row r="1194" spans="35:38">
      <c r="AI1194" s="9">
        <f>'Student Record paste by SD'!A1192</f>
        <v>0</v>
      </c>
      <c r="AJ1194" s="9" t="b">
        <f t="shared" si="39"/>
        <v>0</v>
      </c>
      <c r="AK1194" s="9">
        <f>'Student Record paste by SD'!I1192</f>
        <v>0</v>
      </c>
      <c r="AL1194" s="9">
        <f>'Student Record paste by SD'!O1192</f>
        <v>0</v>
      </c>
    </row>
    <row r="1195" spans="35:38">
      <c r="AI1195" s="9">
        <f>'Student Record paste by SD'!A1193</f>
        <v>0</v>
      </c>
      <c r="AJ1195" s="9" t="b">
        <f t="shared" si="39"/>
        <v>0</v>
      </c>
      <c r="AK1195" s="9">
        <f>'Student Record paste by SD'!I1193</f>
        <v>0</v>
      </c>
      <c r="AL1195" s="9">
        <f>'Student Record paste by SD'!O1193</f>
        <v>0</v>
      </c>
    </row>
    <row r="1196" spans="35:38">
      <c r="AI1196" s="9">
        <f>'Student Record paste by SD'!A1194</f>
        <v>0</v>
      </c>
      <c r="AJ1196" s="9" t="b">
        <f t="shared" si="39"/>
        <v>0</v>
      </c>
      <c r="AK1196" s="9">
        <f>'Student Record paste by SD'!I1194</f>
        <v>0</v>
      </c>
      <c r="AL1196" s="9">
        <f>'Student Record paste by SD'!O1194</f>
        <v>0</v>
      </c>
    </row>
    <row r="1197" spans="35:38">
      <c r="AI1197" s="9">
        <f>'Student Record paste by SD'!A1195</f>
        <v>0</v>
      </c>
      <c r="AJ1197" s="9" t="b">
        <f t="shared" si="39"/>
        <v>0</v>
      </c>
      <c r="AK1197" s="9">
        <f>'Student Record paste by SD'!I1195</f>
        <v>0</v>
      </c>
      <c r="AL1197" s="9">
        <f>'Student Record paste by SD'!O1195</f>
        <v>0</v>
      </c>
    </row>
    <row r="1198" spans="35:38">
      <c r="AI1198" s="9">
        <f>'Student Record paste by SD'!A1196</f>
        <v>0</v>
      </c>
      <c r="AJ1198" s="9" t="b">
        <f t="shared" si="39"/>
        <v>0</v>
      </c>
      <c r="AK1198" s="9">
        <f>'Student Record paste by SD'!I1196</f>
        <v>0</v>
      </c>
      <c r="AL1198" s="9">
        <f>'Student Record paste by SD'!O1196</f>
        <v>0</v>
      </c>
    </row>
    <row r="1199" spans="35:38">
      <c r="AI1199" s="9">
        <f>'Student Record paste by SD'!A1197</f>
        <v>0</v>
      </c>
      <c r="AJ1199" s="9" t="b">
        <f t="shared" si="39"/>
        <v>0</v>
      </c>
      <c r="AK1199" s="9">
        <f>'Student Record paste by SD'!I1197</f>
        <v>0</v>
      </c>
      <c r="AL1199" s="9">
        <f>'Student Record paste by SD'!O1197</f>
        <v>0</v>
      </c>
    </row>
    <row r="1200" spans="35:38">
      <c r="AI1200" s="9">
        <f>'Student Record paste by SD'!A1198</f>
        <v>0</v>
      </c>
      <c r="AJ1200" s="9" t="b">
        <f t="shared" si="39"/>
        <v>0</v>
      </c>
      <c r="AK1200" s="9">
        <f>'Student Record paste by SD'!I1198</f>
        <v>0</v>
      </c>
      <c r="AL1200" s="9">
        <f>'Student Record paste by SD'!O1198</f>
        <v>0</v>
      </c>
    </row>
    <row r="1201" spans="35:38">
      <c r="AI1201" s="9">
        <f>'Student Record paste by SD'!A1199</f>
        <v>0</v>
      </c>
      <c r="AJ1201" s="9" t="b">
        <f t="shared" si="39"/>
        <v>0</v>
      </c>
      <c r="AK1201" s="9">
        <f>'Student Record paste by SD'!I1199</f>
        <v>0</v>
      </c>
      <c r="AL1201" s="9">
        <f>'Student Record paste by SD'!O1199</f>
        <v>0</v>
      </c>
    </row>
    <row r="1202" spans="35:38">
      <c r="AI1202" s="9">
        <f>'Student Record paste by SD'!A1200</f>
        <v>0</v>
      </c>
      <c r="AJ1202" s="9" t="b">
        <f t="shared" si="39"/>
        <v>0</v>
      </c>
      <c r="AK1202" s="9">
        <f>'Student Record paste by SD'!I1200</f>
        <v>0</v>
      </c>
      <c r="AL1202" s="9">
        <f>'Student Record paste by SD'!O1200</f>
        <v>0</v>
      </c>
    </row>
    <row r="1203" spans="35:38">
      <c r="AI1203" s="9">
        <f>'Student Record paste by SD'!A1201</f>
        <v>0</v>
      </c>
      <c r="AJ1203" s="9" t="b">
        <f t="shared" si="39"/>
        <v>0</v>
      </c>
      <c r="AK1203" s="9">
        <f>'Student Record paste by SD'!I1201</f>
        <v>0</v>
      </c>
      <c r="AL1203" s="9">
        <f>'Student Record paste by SD'!O1201</f>
        <v>0</v>
      </c>
    </row>
    <row r="1204" spans="35:38">
      <c r="AI1204" s="9">
        <f>'Student Record paste by SD'!A1202</f>
        <v>0</v>
      </c>
      <c r="AJ1204" s="9" t="b">
        <f t="shared" si="39"/>
        <v>0</v>
      </c>
      <c r="AK1204" s="9">
        <f>'Student Record paste by SD'!I1202</f>
        <v>0</v>
      </c>
      <c r="AL1204" s="9">
        <f>'Student Record paste by SD'!O1202</f>
        <v>0</v>
      </c>
    </row>
    <row r="1205" spans="35:38">
      <c r="AI1205" s="9">
        <f>'Student Record paste by SD'!A1203</f>
        <v>0</v>
      </c>
      <c r="AJ1205" s="9" t="b">
        <f t="shared" si="39"/>
        <v>0</v>
      </c>
      <c r="AK1205" s="9">
        <f>'Student Record paste by SD'!I1203</f>
        <v>0</v>
      </c>
      <c r="AL1205" s="9">
        <f>'Student Record paste by SD'!O1203</f>
        <v>0</v>
      </c>
    </row>
    <row r="1206" spans="35:38">
      <c r="AI1206" s="9">
        <f>'Student Record paste by SD'!A1204</f>
        <v>0</v>
      </c>
      <c r="AJ1206" s="9" t="b">
        <f t="shared" si="39"/>
        <v>0</v>
      </c>
      <c r="AK1206" s="9">
        <f>'Student Record paste by SD'!I1204</f>
        <v>0</v>
      </c>
      <c r="AL1206" s="9">
        <f>'Student Record paste by SD'!O1204</f>
        <v>0</v>
      </c>
    </row>
    <row r="1207" spans="35:38">
      <c r="AI1207" s="9">
        <f>'Student Record paste by SD'!A1205</f>
        <v>0</v>
      </c>
      <c r="AJ1207" s="9" t="b">
        <f t="shared" si="39"/>
        <v>0</v>
      </c>
      <c r="AK1207" s="9">
        <f>'Student Record paste by SD'!I1205</f>
        <v>0</v>
      </c>
      <c r="AL1207" s="9">
        <f>'Student Record paste by SD'!O1205</f>
        <v>0</v>
      </c>
    </row>
    <row r="1208" spans="35:38">
      <c r="AI1208" s="9">
        <f>'Student Record paste by SD'!A1206</f>
        <v>0</v>
      </c>
      <c r="AJ1208" s="9" t="b">
        <f t="shared" si="39"/>
        <v>0</v>
      </c>
      <c r="AK1208" s="9">
        <f>'Student Record paste by SD'!I1206</f>
        <v>0</v>
      </c>
      <c r="AL1208" s="9">
        <f>'Student Record paste by SD'!O1206</f>
        <v>0</v>
      </c>
    </row>
    <row r="1209" spans="35:38">
      <c r="AI1209" s="9">
        <f>'Student Record paste by SD'!A1207</f>
        <v>0</v>
      </c>
      <c r="AJ1209" s="9" t="b">
        <f t="shared" si="39"/>
        <v>0</v>
      </c>
      <c r="AK1209" s="9">
        <f>'Student Record paste by SD'!I1207</f>
        <v>0</v>
      </c>
      <c r="AL1209" s="9">
        <f>'Student Record paste by SD'!O1207</f>
        <v>0</v>
      </c>
    </row>
    <row r="1210" spans="35:38">
      <c r="AI1210" s="9">
        <f>'Student Record paste by SD'!A1208</f>
        <v>0</v>
      </c>
      <c r="AJ1210" s="9" t="b">
        <f t="shared" si="39"/>
        <v>0</v>
      </c>
      <c r="AK1210" s="9">
        <f>'Student Record paste by SD'!I1208</f>
        <v>0</v>
      </c>
      <c r="AL1210" s="9">
        <f>'Student Record paste by SD'!O1208</f>
        <v>0</v>
      </c>
    </row>
    <row r="1211" spans="35:38">
      <c r="AI1211" s="9">
        <f>'Student Record paste by SD'!A1209</f>
        <v>0</v>
      </c>
      <c r="AJ1211" s="9" t="b">
        <f t="shared" si="39"/>
        <v>0</v>
      </c>
      <c r="AK1211" s="9">
        <f>'Student Record paste by SD'!I1209</f>
        <v>0</v>
      </c>
      <c r="AL1211" s="9">
        <f>'Student Record paste by SD'!O1209</f>
        <v>0</v>
      </c>
    </row>
    <row r="1212" spans="35:38">
      <c r="AI1212" s="9">
        <f>'Student Record paste by SD'!A1210</f>
        <v>0</v>
      </c>
      <c r="AJ1212" s="9" t="b">
        <f t="shared" si="39"/>
        <v>0</v>
      </c>
      <c r="AK1212" s="9">
        <f>'Student Record paste by SD'!I1210</f>
        <v>0</v>
      </c>
      <c r="AL1212" s="9">
        <f>'Student Record paste by SD'!O1210</f>
        <v>0</v>
      </c>
    </row>
    <row r="1213" spans="35:38">
      <c r="AI1213" s="9">
        <f>'Student Record paste by SD'!A1211</f>
        <v>0</v>
      </c>
      <c r="AJ1213" s="9" t="b">
        <f t="shared" si="39"/>
        <v>0</v>
      </c>
      <c r="AK1213" s="9">
        <f>'Student Record paste by SD'!I1211</f>
        <v>0</v>
      </c>
      <c r="AL1213" s="9">
        <f>'Student Record paste by SD'!O1211</f>
        <v>0</v>
      </c>
    </row>
    <row r="1214" spans="35:38">
      <c r="AI1214" s="9">
        <f>'Student Record paste by SD'!A1212</f>
        <v>0</v>
      </c>
      <c r="AJ1214" s="9" t="b">
        <f t="shared" si="39"/>
        <v>0</v>
      </c>
      <c r="AK1214" s="9">
        <f>'Student Record paste by SD'!I1212</f>
        <v>0</v>
      </c>
      <c r="AL1214" s="9">
        <f>'Student Record paste by SD'!O1212</f>
        <v>0</v>
      </c>
    </row>
    <row r="1215" spans="35:38">
      <c r="AI1215" s="9">
        <f>'Student Record paste by SD'!A1213</f>
        <v>0</v>
      </c>
      <c r="AJ1215" s="9" t="b">
        <f t="shared" si="39"/>
        <v>0</v>
      </c>
      <c r="AK1215" s="9">
        <f>'Student Record paste by SD'!I1213</f>
        <v>0</v>
      </c>
      <c r="AL1215" s="9">
        <f>'Student Record paste by SD'!O1213</f>
        <v>0</v>
      </c>
    </row>
    <row r="1216" spans="35:38">
      <c r="AI1216" s="9">
        <f>'Student Record paste by SD'!A1214</f>
        <v>0</v>
      </c>
      <c r="AJ1216" s="9" t="b">
        <f t="shared" si="39"/>
        <v>0</v>
      </c>
      <c r="AK1216" s="9">
        <f>'Student Record paste by SD'!I1214</f>
        <v>0</v>
      </c>
      <c r="AL1216" s="9">
        <f>'Student Record paste by SD'!O1214</f>
        <v>0</v>
      </c>
    </row>
    <row r="1217" spans="35:38">
      <c r="AI1217" s="9">
        <f>'Student Record paste by SD'!A1215</f>
        <v>0</v>
      </c>
      <c r="AJ1217" s="9" t="b">
        <f t="shared" si="39"/>
        <v>0</v>
      </c>
      <c r="AK1217" s="9">
        <f>'Student Record paste by SD'!I1215</f>
        <v>0</v>
      </c>
      <c r="AL1217" s="9">
        <f>'Student Record paste by SD'!O1215</f>
        <v>0</v>
      </c>
    </row>
    <row r="1218" spans="35:38">
      <c r="AI1218" s="9">
        <f>'Student Record paste by SD'!A1216</f>
        <v>0</v>
      </c>
      <c r="AJ1218" s="9" t="b">
        <f t="shared" si="39"/>
        <v>0</v>
      </c>
      <c r="AK1218" s="9">
        <f>'Student Record paste by SD'!I1216</f>
        <v>0</v>
      </c>
      <c r="AL1218" s="9">
        <f>'Student Record paste by SD'!O1216</f>
        <v>0</v>
      </c>
    </row>
    <row r="1219" spans="35:38">
      <c r="AI1219" s="9">
        <f>'Student Record paste by SD'!A1217</f>
        <v>0</v>
      </c>
      <c r="AJ1219" s="9" t="b">
        <f t="shared" si="39"/>
        <v>0</v>
      </c>
      <c r="AK1219" s="9">
        <f>'Student Record paste by SD'!I1217</f>
        <v>0</v>
      </c>
      <c r="AL1219" s="9">
        <f>'Student Record paste by SD'!O1217</f>
        <v>0</v>
      </c>
    </row>
    <row r="1220" spans="35:38">
      <c r="AI1220" s="9">
        <f>'Student Record paste by SD'!A1218</f>
        <v>0</v>
      </c>
      <c r="AJ1220" s="9" t="b">
        <f t="shared" si="39"/>
        <v>0</v>
      </c>
      <c r="AK1220" s="9">
        <f>'Student Record paste by SD'!I1218</f>
        <v>0</v>
      </c>
      <c r="AL1220" s="9">
        <f>'Student Record paste by SD'!O1218</f>
        <v>0</v>
      </c>
    </row>
    <row r="1221" spans="35:38">
      <c r="AI1221" s="9">
        <f>'Student Record paste by SD'!A1219</f>
        <v>0</v>
      </c>
      <c r="AJ1221" s="9" t="b">
        <f t="shared" ref="AJ1221:AJ1223" si="40">IF(AI1221="","",IF(AI1221=1,"A",IF(AI1221=2,"B",IF(AI1221=3,"C",IF(AI1221=4,"D",IF(AI1221=5,"E",IF(AI1221=6,"F",IF(AI1221=7,"G",IF(AI1221=8,"H",IF(AI1221=9,"I",IF(AI1221=10,"J",IF(AI1221=11,"K",IF(AI1221=12,"L")))))))))))))</f>
        <v>0</v>
      </c>
      <c r="AK1221" s="9">
        <f>'Student Record paste by SD'!I1219</f>
        <v>0</v>
      </c>
      <c r="AL1221" s="9">
        <f>'Student Record paste by SD'!O1219</f>
        <v>0</v>
      </c>
    </row>
    <row r="1222" spans="35:38">
      <c r="AI1222" s="9">
        <f>'Student Record paste by SD'!A1220</f>
        <v>0</v>
      </c>
      <c r="AJ1222" s="9" t="b">
        <f t="shared" si="40"/>
        <v>0</v>
      </c>
      <c r="AK1222" s="9">
        <f>'Student Record paste by SD'!I1220</f>
        <v>0</v>
      </c>
      <c r="AL1222" s="9">
        <f>'Student Record paste by SD'!O1220</f>
        <v>0</v>
      </c>
    </row>
    <row r="1223" spans="35:38">
      <c r="AI1223" s="9">
        <f>'Student Record paste by SD'!A1221</f>
        <v>0</v>
      </c>
      <c r="AJ1223" s="9" t="b">
        <f t="shared" si="40"/>
        <v>0</v>
      </c>
      <c r="AK1223" s="9">
        <f>'Student Record paste by SD'!I1221</f>
        <v>0</v>
      </c>
      <c r="AL1223" s="9">
        <f>'Student Record paste by SD'!O1221</f>
        <v>0</v>
      </c>
    </row>
  </sheetData>
  <sheetProtection password="CDAA" sheet="1" objects="1" scenarios="1" formatCells="0" formatColumns="0" formatRows="0"/>
  <mergeCells count="24">
    <mergeCell ref="A34:B34"/>
    <mergeCell ref="A1:W1"/>
    <mergeCell ref="A21:W21"/>
    <mergeCell ref="L24:N24"/>
    <mergeCell ref="O24:Q24"/>
    <mergeCell ref="R24:T24"/>
    <mergeCell ref="U24:W24"/>
    <mergeCell ref="A23:W23"/>
    <mergeCell ref="A24:A25"/>
    <mergeCell ref="B24:B25"/>
    <mergeCell ref="C24:E24"/>
    <mergeCell ref="F24:H24"/>
    <mergeCell ref="I24:K24"/>
    <mergeCell ref="A17:B17"/>
    <mergeCell ref="A2:W2"/>
    <mergeCell ref="A3:A4"/>
    <mergeCell ref="O3:Q3"/>
    <mergeCell ref="R3:T3"/>
    <mergeCell ref="U3:W3"/>
    <mergeCell ref="B3:B4"/>
    <mergeCell ref="C3:E3"/>
    <mergeCell ref="F3:H3"/>
    <mergeCell ref="I3:K3"/>
    <mergeCell ref="L3:N3"/>
  </mergeCells>
  <pageMargins left="0.4" right="0.3" top="1.04" bottom="0.75" header="0.3" footer="0.3"/>
  <pageSetup paperSize="9" scale="65" orientation="landscape" blackAndWhite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topLeftCell="A12" workbookViewId="0">
      <selection activeCell="A12" sqref="A12"/>
    </sheetView>
  </sheetViews>
  <sheetFormatPr defaultColWidth="0" defaultRowHeight="14.5" zeroHeight="1"/>
  <cols>
    <col min="1" max="1" width="30" customWidth="1"/>
    <col min="2" max="2" width="36.7265625" customWidth="1"/>
    <col min="3" max="3" width="37.7265625" customWidth="1"/>
    <col min="4" max="4" width="6.453125" customWidth="1"/>
    <col min="5" max="5" width="7.1796875" customWidth="1"/>
    <col min="6" max="23" width="0" hidden="1" customWidth="1"/>
    <col min="24" max="16384" width="9.1796875" hidden="1"/>
  </cols>
  <sheetData>
    <row r="1" spans="1:23">
      <c r="A1" s="115"/>
      <c r="B1" s="115"/>
      <c r="C1" s="115"/>
      <c r="D1" s="115"/>
    </row>
    <row r="2" spans="1:23" ht="20.5">
      <c r="A2" s="195" t="str">
        <f>CONCATENATE("fo|ky; dk uke %&amp;","  ",master!C4)</f>
        <v>fo|ky; dk uke %&amp;  jktdh; mPp ek/;fed fo|ky;] bUnjokM+k ¼jkuh½ ikyh</v>
      </c>
      <c r="B2" s="195"/>
      <c r="C2" s="195"/>
      <c r="D2" s="121"/>
    </row>
    <row r="3" spans="1:23" s="114" customFormat="1" ht="23">
      <c r="A3" s="196" t="s">
        <v>642</v>
      </c>
      <c r="B3" s="196"/>
      <c r="C3" s="196"/>
      <c r="D3" s="122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</row>
    <row r="4" spans="1:23" ht="24" customHeight="1">
      <c r="A4" s="116" t="s">
        <v>629</v>
      </c>
      <c r="B4" s="116" t="s">
        <v>630</v>
      </c>
      <c r="C4" s="116" t="s">
        <v>626</v>
      </c>
      <c r="D4" s="115"/>
    </row>
    <row r="5" spans="1:23" ht="27.75" customHeight="1">
      <c r="A5" s="123">
        <f>enrol!R34</f>
        <v>43</v>
      </c>
      <c r="B5" s="123">
        <f>enrol!S34</f>
        <v>59</v>
      </c>
      <c r="C5" s="123">
        <f>enrol!T34</f>
        <v>102</v>
      </c>
      <c r="D5" s="115"/>
    </row>
    <row r="6" spans="1:23" ht="7.5" customHeight="1">
      <c r="A6" s="115"/>
      <c r="B6" s="115"/>
      <c r="C6" s="115"/>
      <c r="D6" s="115"/>
    </row>
    <row r="7" spans="1:23" ht="23">
      <c r="A7" s="196" t="s">
        <v>643</v>
      </c>
      <c r="B7" s="196"/>
      <c r="C7" s="196"/>
      <c r="D7" s="115"/>
    </row>
    <row r="8" spans="1:23" ht="18">
      <c r="A8" s="116" t="s">
        <v>629</v>
      </c>
      <c r="B8" s="116" t="s">
        <v>630</v>
      </c>
      <c r="C8" s="116" t="s">
        <v>626</v>
      </c>
      <c r="D8" s="115"/>
    </row>
    <row r="9" spans="1:23" ht="18.5">
      <c r="A9" s="123">
        <f>SUM(enrol!R26:R30)</f>
        <v>19</v>
      </c>
      <c r="B9" s="123">
        <f>SUM(enrol!S26:S30)</f>
        <v>35</v>
      </c>
      <c r="C9" s="123">
        <f>SUM(enrol!T26:T30)</f>
        <v>54</v>
      </c>
      <c r="D9" s="115"/>
    </row>
    <row r="10" spans="1:23" ht="9.75" customHeight="1">
      <c r="A10" s="115"/>
      <c r="B10" s="115"/>
      <c r="C10" s="115"/>
      <c r="D10" s="115"/>
    </row>
    <row r="11" spans="1:23" ht="23">
      <c r="A11" s="196" t="s">
        <v>650</v>
      </c>
      <c r="B11" s="196"/>
      <c r="C11" s="196"/>
      <c r="D11" s="115"/>
    </row>
    <row r="12" spans="1:23" ht="18">
      <c r="A12" s="116" t="s">
        <v>629</v>
      </c>
      <c r="B12" s="116" t="s">
        <v>630</v>
      </c>
      <c r="C12" s="116" t="s">
        <v>626</v>
      </c>
      <c r="D12" s="115"/>
    </row>
    <row r="13" spans="1:23" ht="18.5">
      <c r="A13" s="123">
        <f>SUM(enrol!R31:R33)</f>
        <v>24</v>
      </c>
      <c r="B13" s="123">
        <f>SUM(enrol!S31:S33)</f>
        <v>24</v>
      </c>
      <c r="C13" s="123">
        <f>SUM(enrol!T31:T33)</f>
        <v>48</v>
      </c>
      <c r="D13" s="115"/>
    </row>
    <row r="14" spans="1:23" ht="10.5" customHeight="1">
      <c r="A14" s="115"/>
      <c r="B14" s="115"/>
      <c r="C14" s="115"/>
      <c r="D14" s="115"/>
    </row>
    <row r="15" spans="1:23" ht="20.5">
      <c r="A15" s="194" t="s">
        <v>639</v>
      </c>
      <c r="B15" s="194"/>
      <c r="C15" s="194"/>
      <c r="D15" s="115"/>
    </row>
    <row r="16" spans="1:23" ht="24.75" customHeight="1">
      <c r="A16" s="117" t="s">
        <v>1</v>
      </c>
      <c r="B16" s="199" t="s">
        <v>640</v>
      </c>
      <c r="C16" s="200"/>
      <c r="D16" s="115"/>
    </row>
    <row r="17" spans="1:4" ht="17.25" customHeight="1">
      <c r="A17" s="124">
        <v>94</v>
      </c>
      <c r="B17" s="118" t="s">
        <v>582</v>
      </c>
      <c r="C17" s="119" t="s">
        <v>5</v>
      </c>
      <c r="D17" s="115"/>
    </row>
    <row r="18" spans="1:4" ht="18.5">
      <c r="A18" s="117" t="s">
        <v>648</v>
      </c>
      <c r="B18" s="126">
        <v>6.2</v>
      </c>
      <c r="C18" s="126">
        <v>3.2</v>
      </c>
      <c r="D18" s="115"/>
    </row>
    <row r="19" spans="1:4" ht="19.5" customHeight="1">
      <c r="A19" s="124">
        <v>62</v>
      </c>
      <c r="B19" s="201" t="s">
        <v>641</v>
      </c>
      <c r="C19" s="202"/>
      <c r="D19" s="115"/>
    </row>
    <row r="20" spans="1:4" ht="17.25" customHeight="1">
      <c r="A20" s="117" t="s">
        <v>649</v>
      </c>
      <c r="B20" s="118" t="s">
        <v>582</v>
      </c>
      <c r="C20" s="119" t="s">
        <v>5</v>
      </c>
      <c r="D20" s="115"/>
    </row>
    <row r="21" spans="1:4" ht="20.25" customHeight="1">
      <c r="A21" s="125">
        <v>32</v>
      </c>
      <c r="B21" s="126">
        <v>9.3000000000000007</v>
      </c>
      <c r="C21" s="126">
        <v>4.8</v>
      </c>
      <c r="D21" s="115"/>
    </row>
    <row r="22" spans="1:4" ht="9.75" customHeight="1">
      <c r="A22" s="115"/>
      <c r="B22" s="120"/>
      <c r="C22" s="120"/>
      <c r="D22" s="115"/>
    </row>
    <row r="23" spans="1:4" ht="20.5">
      <c r="A23" s="203" t="s">
        <v>644</v>
      </c>
      <c r="B23" s="203"/>
      <c r="C23" s="203"/>
      <c r="D23" s="115"/>
    </row>
    <row r="24" spans="1:4" ht="18">
      <c r="A24" s="197" t="s">
        <v>646</v>
      </c>
      <c r="B24" s="118" t="s">
        <v>582</v>
      </c>
      <c r="C24" s="119" t="s">
        <v>5</v>
      </c>
      <c r="D24" s="115"/>
    </row>
    <row r="25" spans="1:4" ht="23.25" customHeight="1">
      <c r="A25" s="197"/>
      <c r="B25" s="127">
        <f>C9*B18</f>
        <v>334.8</v>
      </c>
      <c r="C25" s="127">
        <f>C9*C18</f>
        <v>172.8</v>
      </c>
      <c r="D25" s="115"/>
    </row>
    <row r="26" spans="1:4" ht="18">
      <c r="A26" s="197" t="s">
        <v>645</v>
      </c>
      <c r="B26" s="118" t="s">
        <v>582</v>
      </c>
      <c r="C26" s="119" t="s">
        <v>5</v>
      </c>
      <c r="D26" s="115"/>
    </row>
    <row r="27" spans="1:4" ht="21.75" customHeight="1">
      <c r="A27" s="197"/>
      <c r="B27" s="127">
        <f>master!D20</f>
        <v>335</v>
      </c>
      <c r="C27" s="127">
        <f>master!D21</f>
        <v>150</v>
      </c>
      <c r="D27" s="115"/>
    </row>
    <row r="28" spans="1:4" ht="18">
      <c r="A28" s="198" t="s">
        <v>595</v>
      </c>
      <c r="B28" s="118" t="s">
        <v>582</v>
      </c>
      <c r="C28" s="119" t="s">
        <v>5</v>
      </c>
      <c r="D28" s="115"/>
    </row>
    <row r="29" spans="1:4" ht="26.25" customHeight="1">
      <c r="A29" s="198"/>
      <c r="B29" s="128" t="str">
        <f>IF((B25-B27)&lt;=0,"Sufficient",B25-B27)</f>
        <v>Sufficient</v>
      </c>
      <c r="C29" s="128">
        <f>IF((C25-C27)&lt;=0,"Sufficient",C25-C27)</f>
        <v>22.800000000000011</v>
      </c>
      <c r="D29" s="115"/>
    </row>
    <row r="30" spans="1:4">
      <c r="A30" s="115"/>
      <c r="B30" s="115"/>
      <c r="C30" s="115"/>
      <c r="D30" s="115"/>
    </row>
    <row r="31" spans="1:4" ht="20.5">
      <c r="A31" s="204" t="s">
        <v>647</v>
      </c>
      <c r="B31" s="204"/>
      <c r="C31" s="204"/>
      <c r="D31" s="115"/>
    </row>
    <row r="32" spans="1:4" ht="18">
      <c r="A32" s="197" t="s">
        <v>646</v>
      </c>
      <c r="B32" s="118" t="s">
        <v>582</v>
      </c>
      <c r="C32" s="119" t="s">
        <v>5</v>
      </c>
      <c r="D32" s="115"/>
    </row>
    <row r="33" spans="1:4" ht="21.75" customHeight="1">
      <c r="A33" s="197"/>
      <c r="B33" s="125">
        <f>C13*B21</f>
        <v>446.40000000000003</v>
      </c>
      <c r="C33" s="125">
        <f>C13*C21</f>
        <v>230.39999999999998</v>
      </c>
      <c r="D33" s="115"/>
    </row>
    <row r="34" spans="1:4" ht="18">
      <c r="A34" s="197" t="s">
        <v>645</v>
      </c>
      <c r="B34" s="118" t="s">
        <v>582</v>
      </c>
      <c r="C34" s="119" t="s">
        <v>5</v>
      </c>
      <c r="D34" s="115"/>
    </row>
    <row r="35" spans="1:4" ht="21" customHeight="1">
      <c r="A35" s="197"/>
      <c r="B35" s="125">
        <f>master!G20</f>
        <v>401</v>
      </c>
      <c r="C35" s="125">
        <f>master!G21</f>
        <v>325.25</v>
      </c>
      <c r="D35" s="115"/>
    </row>
    <row r="36" spans="1:4" ht="18">
      <c r="A36" s="198" t="s">
        <v>595</v>
      </c>
      <c r="B36" s="118" t="s">
        <v>582</v>
      </c>
      <c r="C36" s="119" t="s">
        <v>5</v>
      </c>
      <c r="D36" s="115"/>
    </row>
    <row r="37" spans="1:4" ht="24.75" customHeight="1">
      <c r="A37" s="198"/>
      <c r="B37" s="128">
        <f>IF((B33-B35)&lt;=0,"Sufficient",B33-B35)</f>
        <v>45.400000000000034</v>
      </c>
      <c r="C37" s="128" t="str">
        <f>IF((C33-C35)&lt;=0,"Sufficient",C33-C35)</f>
        <v>Sufficient</v>
      </c>
      <c r="D37" s="115"/>
    </row>
    <row r="38" spans="1:4">
      <c r="A38" s="115"/>
      <c r="B38" s="115"/>
      <c r="C38" s="115"/>
      <c r="D38" s="115"/>
    </row>
    <row r="39" spans="1:4"/>
  </sheetData>
  <sheetProtection password="CDAA" sheet="1" objects="1" scenarios="1" formatCells="0" formatColumns="0" formatRows="0" selectLockedCells="1"/>
  <mergeCells count="15">
    <mergeCell ref="A34:A35"/>
    <mergeCell ref="A36:A37"/>
    <mergeCell ref="B16:C16"/>
    <mergeCell ref="B19:C19"/>
    <mergeCell ref="A23:C23"/>
    <mergeCell ref="A24:A25"/>
    <mergeCell ref="A26:A27"/>
    <mergeCell ref="A28:A29"/>
    <mergeCell ref="A31:C31"/>
    <mergeCell ref="A32:A33"/>
    <mergeCell ref="A15:C15"/>
    <mergeCell ref="A2:C2"/>
    <mergeCell ref="A3:C3"/>
    <mergeCell ref="A7:C7"/>
    <mergeCell ref="A11:C11"/>
  </mergeCells>
  <pageMargins left="0.59" right="0.28999999999999998" top="0.75" bottom="0.75" header="0.3" footer="0.3"/>
  <pageSetup paperSize="9" scale="90" orientation="portrait" blackAndWhite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07"/>
  <sheetViews>
    <sheetView workbookViewId="0">
      <pane ySplit="4" topLeftCell="A5" activePane="bottomLeft" state="frozen"/>
      <selection pane="bottomLeft" activeCell="I8" sqref="I8"/>
    </sheetView>
  </sheetViews>
  <sheetFormatPr defaultColWidth="0" defaultRowHeight="14.5" zeroHeight="1"/>
  <cols>
    <col min="1" max="1" width="6.7265625" style="9" customWidth="1"/>
    <col min="2" max="3" width="25.7265625" style="9" customWidth="1"/>
    <col min="4" max="4" width="8.453125" style="9" customWidth="1"/>
    <col min="5" max="7" width="10.7265625" style="9" customWidth="1"/>
    <col min="8" max="8" width="14.81640625" style="9" customWidth="1"/>
    <col min="9" max="9" width="27.54296875" style="9" customWidth="1"/>
    <col min="10" max="10" width="9.1796875" style="9" customWidth="1"/>
    <col min="11" max="12" width="9.1796875" style="9" hidden="1" customWidth="1"/>
    <col min="13" max="13" width="0" style="9" hidden="1" customWidth="1"/>
    <col min="14" max="16384" width="9.1796875" style="9" hidden="1"/>
  </cols>
  <sheetData>
    <row r="1" spans="1:13" ht="25.5">
      <c r="A1" s="205" t="str">
        <f>CONCATENATE("fo|ky; dk uke %&amp;","  ",master!C4)</f>
        <v>fo|ky; dk uke %&amp;  jktdh; mPp ek/;fed fo|ky;] bUnjokM+k ¼jkuh½ ikyh</v>
      </c>
      <c r="B1" s="205"/>
      <c r="C1" s="205"/>
      <c r="D1" s="205"/>
      <c r="E1" s="205"/>
      <c r="F1" s="205"/>
      <c r="G1" s="205"/>
      <c r="H1" s="205"/>
      <c r="I1" s="205"/>
    </row>
    <row r="2" spans="1:13" ht="30.75" customHeight="1">
      <c r="A2" s="206" t="s">
        <v>576</v>
      </c>
      <c r="B2" s="206"/>
      <c r="C2" s="206"/>
      <c r="D2" s="206"/>
      <c r="E2" s="206"/>
      <c r="F2" s="206"/>
      <c r="G2" s="206"/>
      <c r="H2" s="206"/>
      <c r="I2" s="206"/>
    </row>
    <row r="3" spans="1:13" ht="48" customHeight="1">
      <c r="A3" s="207" t="s">
        <v>577</v>
      </c>
      <c r="B3" s="208" t="s">
        <v>578</v>
      </c>
      <c r="C3" s="208" t="s">
        <v>579</v>
      </c>
      <c r="D3" s="207" t="s">
        <v>14</v>
      </c>
      <c r="E3" s="208" t="s">
        <v>580</v>
      </c>
      <c r="F3" s="208"/>
      <c r="G3" s="208"/>
      <c r="H3" s="209" t="s">
        <v>583</v>
      </c>
      <c r="I3" s="208" t="s">
        <v>581</v>
      </c>
    </row>
    <row r="4" spans="1:13" ht="18">
      <c r="A4" s="207"/>
      <c r="B4" s="208"/>
      <c r="C4" s="208"/>
      <c r="D4" s="207"/>
      <c r="E4" s="51" t="s">
        <v>582</v>
      </c>
      <c r="F4" s="52" t="s">
        <v>5</v>
      </c>
      <c r="G4" s="52" t="s">
        <v>6</v>
      </c>
      <c r="H4" s="210"/>
      <c r="I4" s="208"/>
    </row>
    <row r="5" spans="1:13" ht="21" customHeight="1">
      <c r="A5" s="54">
        <v>1</v>
      </c>
      <c r="B5" s="53" t="str">
        <f>IF('Student Record paste by SD'!A2&gt;8,"",IF('Student Record paste by SD'!E2="","",UPPER('Student Record paste by SD'!E2)))</f>
        <v>AARADHYA KANWAR</v>
      </c>
      <c r="C5" s="53" t="str">
        <f>IF('Student Record paste by SD'!A2&gt;8,"",IF('Student Record paste by SD'!G2="","",UPPER('Student Record paste by SD'!G2)))</f>
        <v>JITENDRA SINGH</v>
      </c>
      <c r="D5" s="5">
        <f>IF('Student Record paste by SD'!A2&gt;8,"",IF('Student Record paste by SD'!A2="","",'Student Record paste by SD'!A2))</f>
        <v>2</v>
      </c>
      <c r="E5" s="7">
        <f>IF(OR(D5="",F5=""),"",G5-F5)</f>
        <v>8.4</v>
      </c>
      <c r="F5" s="25">
        <v>1</v>
      </c>
      <c r="G5" s="6" t="str">
        <f>IF(OR(D5="",F5=""),"",IF(D5&gt;=6,"14.1",IF(D5&gt;=1,"9.4",0)))</f>
        <v>9.4</v>
      </c>
      <c r="H5" s="50">
        <v>43994</v>
      </c>
      <c r="I5" s="3"/>
      <c r="M5" s="9" t="str">
        <f>IF('Student Record paste by SD'!A2&gt;8,"",IF('Student Record paste by SD'!I2="","",UPPER('Student Record paste by SD'!I2)))</f>
        <v>F</v>
      </c>
    </row>
    <row r="6" spans="1:13" ht="21" customHeight="1">
      <c r="A6" s="54">
        <v>2</v>
      </c>
      <c r="B6" s="53" t="str">
        <f>IF('Student Record paste by SD'!A3&gt;8,"",IF('Student Record paste by SD'!E3="","",UPPER('Student Record paste by SD'!E3)))</f>
        <v>ANITA</v>
      </c>
      <c r="C6" s="53" t="str">
        <f>IF('Student Record paste by SD'!A3&gt;8,"",IF('Student Record paste by SD'!G3="","",UPPER('Student Record paste by SD'!G3)))</f>
        <v>BHERA RAM</v>
      </c>
      <c r="D6" s="5">
        <f>IF('Student Record paste by SD'!A3&gt;8,"",IF('Student Record paste by SD'!A3="","",'Student Record paste by SD'!A3))</f>
        <v>2</v>
      </c>
      <c r="E6" s="7">
        <f t="shared" ref="E6:E69" si="0">IF(OR(D6="",F6=""),"",G6-F6)</f>
        <v>7.4</v>
      </c>
      <c r="F6" s="25">
        <v>2</v>
      </c>
      <c r="G6" s="6" t="str">
        <f t="shared" ref="G6:G69" si="1">IF(OR(D6="",F6=""),"",IF(D6&gt;=6,"14.1",IF(D6&gt;=1,"9.4",0)))</f>
        <v>9.4</v>
      </c>
      <c r="H6" s="50">
        <v>43995</v>
      </c>
      <c r="I6" s="4"/>
      <c r="M6" s="9" t="str">
        <f>IF('Student Record paste by SD'!A3&gt;8,"",IF('Student Record paste by SD'!I3="","",UPPER('Student Record paste by SD'!I3)))</f>
        <v>F</v>
      </c>
    </row>
    <row r="7" spans="1:13" ht="21" customHeight="1">
      <c r="A7" s="54">
        <v>3</v>
      </c>
      <c r="B7" s="53" t="str">
        <f>IF('Student Record paste by SD'!A4&gt;8,"",IF('Student Record paste by SD'!E4="","",UPPER('Student Record paste by SD'!E4)))</f>
        <v>DIKSHITA KANWAR</v>
      </c>
      <c r="C7" s="53" t="str">
        <f>IF('Student Record paste by SD'!A4&gt;8,"",IF('Student Record paste by SD'!G4="","",UPPER('Student Record paste by SD'!G4)))</f>
        <v>MANGU SINGH</v>
      </c>
      <c r="D7" s="5">
        <f>IF('Student Record paste by SD'!A4&gt;8,"",IF('Student Record paste by SD'!A4="","",'Student Record paste by SD'!A4))</f>
        <v>2</v>
      </c>
      <c r="E7" s="7">
        <f t="shared" si="0"/>
        <v>6.4</v>
      </c>
      <c r="F7" s="25">
        <v>3</v>
      </c>
      <c r="G7" s="6" t="str">
        <f t="shared" si="1"/>
        <v>9.4</v>
      </c>
      <c r="H7" s="50">
        <v>43996</v>
      </c>
      <c r="I7" s="4"/>
      <c r="M7" s="9" t="str">
        <f>IF('Student Record paste by SD'!A4&gt;8,"",IF('Student Record paste by SD'!I4="","",UPPER('Student Record paste by SD'!I4)))</f>
        <v>F</v>
      </c>
    </row>
    <row r="8" spans="1:13" ht="21" customHeight="1">
      <c r="A8" s="54">
        <v>4</v>
      </c>
      <c r="B8" s="53" t="str">
        <f>IF('Student Record paste by SD'!A5&gt;8,"",IF('Student Record paste by SD'!E5="","",UPPER('Student Record paste by SD'!E5)))</f>
        <v>ESHA</v>
      </c>
      <c r="C8" s="53" t="str">
        <f>IF('Student Record paste by SD'!A5&gt;8,"",IF('Student Record paste by SD'!G5="","",UPPER('Student Record paste by SD'!G5)))</f>
        <v>BHURARAM</v>
      </c>
      <c r="D8" s="5">
        <f>IF('Student Record paste by SD'!A5&gt;8,"",IF('Student Record paste by SD'!A5="","",'Student Record paste by SD'!A5))</f>
        <v>2</v>
      </c>
      <c r="E8" s="7">
        <f t="shared" si="0"/>
        <v>5.4</v>
      </c>
      <c r="F8" s="25">
        <v>4</v>
      </c>
      <c r="G8" s="6" t="str">
        <f t="shared" si="1"/>
        <v>9.4</v>
      </c>
      <c r="H8" s="50">
        <v>43997</v>
      </c>
      <c r="I8" s="4"/>
      <c r="M8" s="9" t="str">
        <f>IF('Student Record paste by SD'!A5&gt;8,"",IF('Student Record paste by SD'!I5="","",UPPER('Student Record paste by SD'!I5)))</f>
        <v>F</v>
      </c>
    </row>
    <row r="9" spans="1:13" ht="21" customHeight="1">
      <c r="A9" s="54">
        <v>5</v>
      </c>
      <c r="B9" s="53" t="str">
        <f>IF('Student Record paste by SD'!A6&gt;8,"",IF('Student Record paste by SD'!E6="","",UPPER('Student Record paste by SD'!E6)))</f>
        <v>GUDDI</v>
      </c>
      <c r="C9" s="53" t="str">
        <f>IF('Student Record paste by SD'!A6&gt;8,"",IF('Student Record paste by SD'!G6="","",UPPER('Student Record paste by SD'!G6)))</f>
        <v>BHAWAR LAL</v>
      </c>
      <c r="D9" s="5">
        <f>IF('Student Record paste by SD'!A6&gt;8,"",IF('Student Record paste by SD'!A6="","",'Student Record paste by SD'!A6))</f>
        <v>2</v>
      </c>
      <c r="E9" s="7">
        <f t="shared" si="0"/>
        <v>4.4000000000000004</v>
      </c>
      <c r="F9" s="25">
        <v>5</v>
      </c>
      <c r="G9" s="6" t="str">
        <f t="shared" si="1"/>
        <v>9.4</v>
      </c>
      <c r="H9" s="50">
        <v>43998</v>
      </c>
      <c r="I9" s="4"/>
      <c r="M9" s="9" t="str">
        <f>IF('Student Record paste by SD'!A6&gt;8,"",IF('Student Record paste by SD'!I6="","",UPPER('Student Record paste by SD'!I6)))</f>
        <v>F</v>
      </c>
    </row>
    <row r="10" spans="1:13" ht="21" customHeight="1">
      <c r="A10" s="54">
        <v>6</v>
      </c>
      <c r="B10" s="53" t="str">
        <f>IF('Student Record paste by SD'!A7&gt;8,"",IF('Student Record paste by SD'!E7="","",UPPER('Student Record paste by SD'!E7)))</f>
        <v>KHUSHABOO</v>
      </c>
      <c r="C10" s="53" t="str">
        <f>IF('Student Record paste by SD'!A7&gt;8,"",IF('Student Record paste by SD'!G7="","",UPPER('Student Record paste by SD'!G7)))</f>
        <v>DHANA RAM</v>
      </c>
      <c r="D10" s="5">
        <f>IF('Student Record paste by SD'!A7&gt;8,"",IF('Student Record paste by SD'!A7="","",'Student Record paste by SD'!A7))</f>
        <v>2</v>
      </c>
      <c r="E10" s="7">
        <f t="shared" si="0"/>
        <v>3.4000000000000004</v>
      </c>
      <c r="F10" s="25">
        <v>6</v>
      </c>
      <c r="G10" s="6" t="str">
        <f t="shared" si="1"/>
        <v>9.4</v>
      </c>
      <c r="H10" s="50">
        <v>43999</v>
      </c>
      <c r="I10" s="4"/>
      <c r="M10" s="9" t="str">
        <f>IF('Student Record paste by SD'!A7&gt;8,"",IF('Student Record paste by SD'!I7="","",UPPER('Student Record paste by SD'!I7)))</f>
        <v>F</v>
      </c>
    </row>
    <row r="11" spans="1:13" ht="21" customHeight="1">
      <c r="A11" s="54">
        <v>7</v>
      </c>
      <c r="B11" s="53" t="str">
        <f>IF('Student Record paste by SD'!A8&gt;8,"",IF('Student Record paste by SD'!E8="","",UPPER('Student Record paste by SD'!E8)))</f>
        <v>KHUSHI</v>
      </c>
      <c r="C11" s="53" t="str">
        <f>IF('Student Record paste by SD'!A8&gt;8,"",IF('Student Record paste by SD'!G8="","",UPPER('Student Record paste by SD'!G8)))</f>
        <v>MANGALA RAM</v>
      </c>
      <c r="D11" s="5">
        <f>IF('Student Record paste by SD'!A8&gt;8,"",IF('Student Record paste by SD'!A8="","",'Student Record paste by SD'!A8))</f>
        <v>2</v>
      </c>
      <c r="E11" s="7">
        <f t="shared" si="0"/>
        <v>2.4000000000000004</v>
      </c>
      <c r="F11" s="25">
        <v>7</v>
      </c>
      <c r="G11" s="6" t="str">
        <f t="shared" si="1"/>
        <v>9.4</v>
      </c>
      <c r="H11" s="50">
        <v>44000</v>
      </c>
      <c r="I11" s="4"/>
      <c r="M11" s="9" t="str">
        <f>IF('Student Record paste by SD'!A8&gt;8,"",IF('Student Record paste by SD'!I8="","",UPPER('Student Record paste by SD'!I8)))</f>
        <v>F</v>
      </c>
    </row>
    <row r="12" spans="1:13" ht="21" customHeight="1">
      <c r="A12" s="54">
        <v>8</v>
      </c>
      <c r="B12" s="53" t="str">
        <f>IF('Student Record paste by SD'!A9&gt;8,"",IF('Student Record paste by SD'!E9="","",UPPER('Student Record paste by SD'!E9)))</f>
        <v>MANISH</v>
      </c>
      <c r="C12" s="53" t="str">
        <f>IF('Student Record paste by SD'!A9&gt;8,"",IF('Student Record paste by SD'!G9="","",UPPER('Student Record paste by SD'!G9)))</f>
        <v>PRAKASH BHATI</v>
      </c>
      <c r="D12" s="5">
        <f>IF('Student Record paste by SD'!A9&gt;8,"",IF('Student Record paste by SD'!A9="","",'Student Record paste by SD'!A9))</f>
        <v>2</v>
      </c>
      <c r="E12" s="7">
        <f t="shared" si="0"/>
        <v>1.4000000000000004</v>
      </c>
      <c r="F12" s="25">
        <v>8</v>
      </c>
      <c r="G12" s="6" t="str">
        <f t="shared" si="1"/>
        <v>9.4</v>
      </c>
      <c r="H12" s="50">
        <v>44001</v>
      </c>
      <c r="I12" s="4"/>
      <c r="M12" s="9" t="str">
        <f>IF('Student Record paste by SD'!A9&gt;8,"",IF('Student Record paste by SD'!I9="","",UPPER('Student Record paste by SD'!I9)))</f>
        <v>M</v>
      </c>
    </row>
    <row r="13" spans="1:13" ht="21" customHeight="1">
      <c r="A13" s="54">
        <v>9</v>
      </c>
      <c r="B13" s="53" t="str">
        <f>IF('Student Record paste by SD'!A10&gt;8,"",IF('Student Record paste by SD'!E10="","",UPPER('Student Record paste by SD'!E10)))</f>
        <v>MANISH</v>
      </c>
      <c r="C13" s="53" t="str">
        <f>IF('Student Record paste by SD'!A10&gt;8,"",IF('Student Record paste by SD'!G10="","",UPPER('Student Record paste by SD'!G10)))</f>
        <v>MISHRI LAL</v>
      </c>
      <c r="D13" s="5">
        <f>IF('Student Record paste by SD'!A10&gt;8,"",IF('Student Record paste by SD'!A10="","",'Student Record paste by SD'!A10))</f>
        <v>2</v>
      </c>
      <c r="E13" s="7">
        <f t="shared" si="0"/>
        <v>0</v>
      </c>
      <c r="F13" s="25">
        <v>9.4</v>
      </c>
      <c r="G13" s="6" t="str">
        <f t="shared" si="1"/>
        <v>9.4</v>
      </c>
      <c r="H13" s="50">
        <v>44002</v>
      </c>
      <c r="I13" s="4"/>
      <c r="M13" s="9" t="str">
        <f>IF('Student Record paste by SD'!A10&gt;8,"",IF('Student Record paste by SD'!I10="","",UPPER('Student Record paste by SD'!I10)))</f>
        <v>M</v>
      </c>
    </row>
    <row r="14" spans="1:13" ht="21" customHeight="1">
      <c r="A14" s="54">
        <v>10</v>
      </c>
      <c r="B14" s="53" t="str">
        <f>IF('Student Record paste by SD'!A11&gt;8,"",IF('Student Record paste by SD'!E11="","",UPPER('Student Record paste by SD'!E11)))</f>
        <v>MONIKA</v>
      </c>
      <c r="C14" s="53" t="str">
        <f>IF('Student Record paste by SD'!A11&gt;8,"",IF('Student Record paste by SD'!G11="","",UPPER('Student Record paste by SD'!G11)))</f>
        <v>RAMLAL</v>
      </c>
      <c r="D14" s="5">
        <f>IF('Student Record paste by SD'!A11&gt;8,"",IF('Student Record paste by SD'!A11="","",'Student Record paste by SD'!A11))</f>
        <v>2</v>
      </c>
      <c r="E14" s="7">
        <f t="shared" si="0"/>
        <v>9.4</v>
      </c>
      <c r="F14" s="25">
        <v>0</v>
      </c>
      <c r="G14" s="6" t="str">
        <f t="shared" si="1"/>
        <v>9.4</v>
      </c>
      <c r="H14" s="50">
        <v>44003</v>
      </c>
      <c r="I14" s="4"/>
      <c r="M14" s="9" t="str">
        <f>IF('Student Record paste by SD'!A11&gt;8,"",IF('Student Record paste by SD'!I11="","",UPPER('Student Record paste by SD'!I11)))</f>
        <v>F</v>
      </c>
    </row>
    <row r="15" spans="1:13" ht="21" customHeight="1">
      <c r="A15" s="54">
        <v>11</v>
      </c>
      <c r="B15" s="53" t="str">
        <f>IF('Student Record paste by SD'!A12&gt;8,"",IF('Student Record paste by SD'!E12="","",UPPER('Student Record paste by SD'!E12)))</f>
        <v>NIRMA</v>
      </c>
      <c r="C15" s="53" t="str">
        <f>IF('Student Record paste by SD'!A12&gt;8,"",IF('Student Record paste by SD'!G12="","",UPPER('Student Record paste by SD'!G12)))</f>
        <v>DHANA RAM</v>
      </c>
      <c r="D15" s="5">
        <f>IF('Student Record paste by SD'!A12&gt;8,"",IF('Student Record paste by SD'!A12="","",'Student Record paste by SD'!A12))</f>
        <v>2</v>
      </c>
      <c r="E15" s="7">
        <f t="shared" si="0"/>
        <v>6.2</v>
      </c>
      <c r="F15" s="25">
        <v>3.2</v>
      </c>
      <c r="G15" s="6" t="str">
        <f t="shared" si="1"/>
        <v>9.4</v>
      </c>
      <c r="H15" s="50">
        <v>44004</v>
      </c>
      <c r="I15" s="4"/>
      <c r="M15" s="9" t="str">
        <f>IF('Student Record paste by SD'!A12&gt;8,"",IF('Student Record paste by SD'!I12="","",UPPER('Student Record paste by SD'!I12)))</f>
        <v>F</v>
      </c>
    </row>
    <row r="16" spans="1:13" ht="21" customHeight="1">
      <c r="A16" s="54">
        <v>12</v>
      </c>
      <c r="B16" s="53" t="str">
        <f>IF('Student Record paste by SD'!A13&gt;8,"",IF('Student Record paste by SD'!E13="","",UPPER('Student Record paste by SD'!E13)))</f>
        <v>NITU</v>
      </c>
      <c r="C16" s="53" t="str">
        <f>IF('Student Record paste by SD'!A13&gt;8,"",IF('Student Record paste by SD'!G13="","",UPPER('Student Record paste by SD'!G13)))</f>
        <v>SOHAN LAL</v>
      </c>
      <c r="D16" s="5">
        <f>IF('Student Record paste by SD'!A13&gt;8,"",IF('Student Record paste by SD'!A13="","",'Student Record paste by SD'!A13))</f>
        <v>2</v>
      </c>
      <c r="E16" s="7">
        <f t="shared" si="0"/>
        <v>6.2</v>
      </c>
      <c r="F16" s="25">
        <v>3.2</v>
      </c>
      <c r="G16" s="6" t="str">
        <f t="shared" si="1"/>
        <v>9.4</v>
      </c>
      <c r="H16" s="50">
        <v>44005</v>
      </c>
      <c r="I16" s="4"/>
      <c r="M16" s="9" t="str">
        <f>IF('Student Record paste by SD'!A13&gt;8,"",IF('Student Record paste by SD'!I13="","",UPPER('Student Record paste by SD'!I13)))</f>
        <v>F</v>
      </c>
    </row>
    <row r="17" spans="1:13" ht="21" customHeight="1">
      <c r="A17" s="54">
        <v>13</v>
      </c>
      <c r="B17" s="53" t="str">
        <f>IF('Student Record paste by SD'!A14&gt;8,"",IF('Student Record paste by SD'!E14="","",UPPER('Student Record paste by SD'!E14)))</f>
        <v>RACHANA</v>
      </c>
      <c r="C17" s="53" t="str">
        <f>IF('Student Record paste by SD'!A14&gt;8,"",IF('Student Record paste by SD'!G14="","",UPPER('Student Record paste by SD'!G14)))</f>
        <v>BHANWAR LAL</v>
      </c>
      <c r="D17" s="5">
        <f>IF('Student Record paste by SD'!A14&gt;8,"",IF('Student Record paste by SD'!A14="","",'Student Record paste by SD'!A14))</f>
        <v>2</v>
      </c>
      <c r="E17" s="7">
        <f t="shared" si="0"/>
        <v>6.2</v>
      </c>
      <c r="F17" s="25">
        <v>3.2</v>
      </c>
      <c r="G17" s="6" t="str">
        <f t="shared" si="1"/>
        <v>9.4</v>
      </c>
      <c r="H17" s="50">
        <v>44006</v>
      </c>
      <c r="I17" s="4"/>
      <c r="M17" s="9" t="str">
        <f>IF('Student Record paste by SD'!A14&gt;8,"",IF('Student Record paste by SD'!I14="","",UPPER('Student Record paste by SD'!I14)))</f>
        <v>F</v>
      </c>
    </row>
    <row r="18" spans="1:13" ht="21" customHeight="1">
      <c r="A18" s="54">
        <v>14</v>
      </c>
      <c r="B18" s="53" t="str">
        <f>IF('Student Record paste by SD'!A15&gt;8,"",IF('Student Record paste by SD'!E15="","",UPPER('Student Record paste by SD'!E15)))</f>
        <v>REENA DEWASI</v>
      </c>
      <c r="C18" s="53" t="str">
        <f>IF('Student Record paste by SD'!A15&gt;8,"",IF('Student Record paste by SD'!G15="","",UPPER('Student Record paste by SD'!G15)))</f>
        <v>BHANWAR LAL DEWASI</v>
      </c>
      <c r="D18" s="5">
        <f>IF('Student Record paste by SD'!A15&gt;8,"",IF('Student Record paste by SD'!A15="","",'Student Record paste by SD'!A15))</f>
        <v>2</v>
      </c>
      <c r="E18" s="7">
        <f t="shared" si="0"/>
        <v>6.2</v>
      </c>
      <c r="F18" s="25">
        <v>3.2</v>
      </c>
      <c r="G18" s="6" t="str">
        <f t="shared" si="1"/>
        <v>9.4</v>
      </c>
      <c r="H18" s="50">
        <v>44007</v>
      </c>
      <c r="I18" s="4"/>
      <c r="M18" s="9" t="str">
        <f>IF('Student Record paste by SD'!A15&gt;8,"",IF('Student Record paste by SD'!I15="","",UPPER('Student Record paste by SD'!I15)))</f>
        <v>F</v>
      </c>
    </row>
    <row r="19" spans="1:13" ht="21" customHeight="1">
      <c r="A19" s="54">
        <v>15</v>
      </c>
      <c r="B19" s="53" t="str">
        <f>IF('Student Record paste by SD'!A16&gt;8,"",IF('Student Record paste by SD'!E16="","",UPPER('Student Record paste by SD'!E16)))</f>
        <v>SARSVATI</v>
      </c>
      <c r="C19" s="53" t="str">
        <f>IF('Student Record paste by SD'!A16&gt;8,"",IF('Student Record paste by SD'!G16="","",UPPER('Student Record paste by SD'!G16)))</f>
        <v>KISHAN LAL PRAJAPAT</v>
      </c>
      <c r="D19" s="5">
        <f>IF('Student Record paste by SD'!A16&gt;8,"",IF('Student Record paste by SD'!A16="","",'Student Record paste by SD'!A16))</f>
        <v>2</v>
      </c>
      <c r="E19" s="7">
        <f t="shared" si="0"/>
        <v>6.2</v>
      </c>
      <c r="F19" s="25">
        <v>3.2</v>
      </c>
      <c r="G19" s="6" t="str">
        <f t="shared" si="1"/>
        <v>9.4</v>
      </c>
      <c r="H19" s="50">
        <v>43996</v>
      </c>
      <c r="I19" s="4"/>
      <c r="M19" s="9" t="str">
        <f>IF('Student Record paste by SD'!A16&gt;8,"",IF('Student Record paste by SD'!I16="","",UPPER('Student Record paste by SD'!I16)))</f>
        <v>F</v>
      </c>
    </row>
    <row r="20" spans="1:13" ht="21" customHeight="1">
      <c r="A20" s="54">
        <v>16</v>
      </c>
      <c r="B20" s="53" t="str">
        <f>IF('Student Record paste by SD'!A17&gt;8,"",IF('Student Record paste by SD'!E17="","",UPPER('Student Record paste by SD'!E17)))</f>
        <v>SAVITA</v>
      </c>
      <c r="C20" s="53" t="str">
        <f>IF('Student Record paste by SD'!A17&gt;8,"",IF('Student Record paste by SD'!G17="","",UPPER('Student Record paste by SD'!G17)))</f>
        <v>BHERA RAM</v>
      </c>
      <c r="D20" s="5">
        <f>IF('Student Record paste by SD'!A17&gt;8,"",IF('Student Record paste by SD'!A17="","",'Student Record paste by SD'!A17))</f>
        <v>2</v>
      </c>
      <c r="E20" s="7" t="str">
        <f t="shared" si="0"/>
        <v/>
      </c>
      <c r="F20" s="25"/>
      <c r="G20" s="6" t="str">
        <f t="shared" si="1"/>
        <v/>
      </c>
      <c r="H20" s="50"/>
      <c r="I20" s="4"/>
      <c r="M20" s="9" t="str">
        <f>IF('Student Record paste by SD'!A17&gt;8,"",IF('Student Record paste by SD'!I17="","",UPPER('Student Record paste by SD'!I17)))</f>
        <v>F</v>
      </c>
    </row>
    <row r="21" spans="1:13" ht="21" customHeight="1">
      <c r="A21" s="54">
        <v>17</v>
      </c>
      <c r="B21" s="53" t="str">
        <f>IF('Student Record paste by SD'!A18&gt;8,"",IF('Student Record paste by SD'!E18="","",UPPER('Student Record paste by SD'!E18)))</f>
        <v>ASHOK</v>
      </c>
      <c r="C21" s="53" t="str">
        <f>IF('Student Record paste by SD'!A18&gt;8,"",IF('Student Record paste by SD'!G18="","",UPPER('Student Record paste by SD'!G18)))</f>
        <v>RAJU RAM</v>
      </c>
      <c r="D21" s="5">
        <f>IF('Student Record paste by SD'!A18&gt;8,"",IF('Student Record paste by SD'!A18="","",'Student Record paste by SD'!A18))</f>
        <v>3</v>
      </c>
      <c r="E21" s="7" t="str">
        <f t="shared" si="0"/>
        <v/>
      </c>
      <c r="F21" s="25"/>
      <c r="G21" s="6" t="str">
        <f t="shared" si="1"/>
        <v/>
      </c>
      <c r="H21" s="50"/>
      <c r="I21" s="4"/>
      <c r="M21" s="9" t="str">
        <f>IF('Student Record paste by SD'!A18&gt;8,"",IF('Student Record paste by SD'!I18="","",UPPER('Student Record paste by SD'!I18)))</f>
        <v>M</v>
      </c>
    </row>
    <row r="22" spans="1:13" ht="21" customHeight="1">
      <c r="A22" s="54">
        <v>18</v>
      </c>
      <c r="B22" s="53" t="str">
        <f>IF('Student Record paste by SD'!A19&gt;8,"",IF('Student Record paste by SD'!E19="","",UPPER('Student Record paste by SD'!E19)))</f>
        <v>BHARAT CHOUDHARY</v>
      </c>
      <c r="C22" s="53" t="str">
        <f>IF('Student Record paste by SD'!A19&gt;8,"",IF('Student Record paste by SD'!G19="","",UPPER('Student Record paste by SD'!G19)))</f>
        <v>MAGARAM</v>
      </c>
      <c r="D22" s="5">
        <f>IF('Student Record paste by SD'!A19&gt;8,"",IF('Student Record paste by SD'!A19="","",'Student Record paste by SD'!A19))</f>
        <v>3</v>
      </c>
      <c r="E22" s="7" t="str">
        <f t="shared" si="0"/>
        <v/>
      </c>
      <c r="F22" s="25"/>
      <c r="G22" s="6" t="str">
        <f t="shared" si="1"/>
        <v/>
      </c>
      <c r="H22" s="50"/>
      <c r="I22" s="4"/>
      <c r="M22" s="9" t="str">
        <f>IF('Student Record paste by SD'!A19&gt;8,"",IF('Student Record paste by SD'!I19="","",UPPER('Student Record paste by SD'!I19)))</f>
        <v>M</v>
      </c>
    </row>
    <row r="23" spans="1:13" ht="21" customHeight="1">
      <c r="A23" s="54">
        <v>19</v>
      </c>
      <c r="B23" s="53" t="str">
        <f>IF('Student Record paste by SD'!A20&gt;8,"",IF('Student Record paste by SD'!E20="","",UPPER('Student Record paste by SD'!E20)))</f>
        <v>DIMPAL DEWASI</v>
      </c>
      <c r="C23" s="53" t="str">
        <f>IF('Student Record paste by SD'!A20&gt;8,"",IF('Student Record paste by SD'!G20="","",UPPER('Student Record paste by SD'!G20)))</f>
        <v>BUDDHARAM</v>
      </c>
      <c r="D23" s="5">
        <f>IF('Student Record paste by SD'!A20&gt;8,"",IF('Student Record paste by SD'!A20="","",'Student Record paste by SD'!A20))</f>
        <v>3</v>
      </c>
      <c r="E23" s="7" t="str">
        <f t="shared" si="0"/>
        <v/>
      </c>
      <c r="F23" s="25"/>
      <c r="G23" s="6" t="str">
        <f t="shared" si="1"/>
        <v/>
      </c>
      <c r="H23" s="50"/>
      <c r="I23" s="4"/>
      <c r="M23" s="9" t="str">
        <f>IF('Student Record paste by SD'!A20&gt;8,"",IF('Student Record paste by SD'!I20="","",UPPER('Student Record paste by SD'!I20)))</f>
        <v>F</v>
      </c>
    </row>
    <row r="24" spans="1:13" ht="21" customHeight="1">
      <c r="A24" s="54">
        <v>20</v>
      </c>
      <c r="B24" s="53" t="str">
        <f>IF('Student Record paste by SD'!A21&gt;8,"",IF('Student Record paste by SD'!E21="","",UPPER('Student Record paste by SD'!E21)))</f>
        <v>KIRAN</v>
      </c>
      <c r="C24" s="53" t="str">
        <f>IF('Student Record paste by SD'!A21&gt;8,"",IF('Student Record paste by SD'!G21="","",UPPER('Student Record paste by SD'!G21)))</f>
        <v>MANGI LAL</v>
      </c>
      <c r="D24" s="5">
        <f>IF('Student Record paste by SD'!A21&gt;8,"",IF('Student Record paste by SD'!A21="","",'Student Record paste by SD'!A21))</f>
        <v>3</v>
      </c>
      <c r="E24" s="7" t="str">
        <f t="shared" si="0"/>
        <v/>
      </c>
      <c r="F24" s="25"/>
      <c r="G24" s="6" t="str">
        <f t="shared" si="1"/>
        <v/>
      </c>
      <c r="H24" s="50"/>
      <c r="I24" s="4"/>
      <c r="M24" s="9" t="str">
        <f>IF('Student Record paste by SD'!A21&gt;8,"",IF('Student Record paste by SD'!I21="","",UPPER('Student Record paste by SD'!I21)))</f>
        <v>M</v>
      </c>
    </row>
    <row r="25" spans="1:13" ht="21" customHeight="1">
      <c r="A25" s="54">
        <v>21</v>
      </c>
      <c r="B25" s="53" t="str">
        <f>IF('Student Record paste by SD'!A22&gt;8,"",IF('Student Record paste by SD'!E22="","",UPPER('Student Record paste by SD'!E22)))</f>
        <v>MANISHA DEWASI</v>
      </c>
      <c r="C25" s="53" t="str">
        <f>IF('Student Record paste by SD'!A22&gt;8,"",IF('Student Record paste by SD'!G22="","",UPPER('Student Record paste by SD'!G22)))</f>
        <v>MANGI LAL</v>
      </c>
      <c r="D25" s="5">
        <f>IF('Student Record paste by SD'!A22&gt;8,"",IF('Student Record paste by SD'!A22="","",'Student Record paste by SD'!A22))</f>
        <v>3</v>
      </c>
      <c r="E25" s="7" t="str">
        <f t="shared" si="0"/>
        <v/>
      </c>
      <c r="F25" s="25"/>
      <c r="G25" s="6" t="str">
        <f t="shared" si="1"/>
        <v/>
      </c>
      <c r="H25" s="50"/>
      <c r="I25" s="4"/>
      <c r="M25" s="9" t="str">
        <f>IF('Student Record paste by SD'!A22&gt;8,"",IF('Student Record paste by SD'!I22="","",UPPER('Student Record paste by SD'!I22)))</f>
        <v>F</v>
      </c>
    </row>
    <row r="26" spans="1:13" ht="21" customHeight="1">
      <c r="A26" s="54">
        <v>22</v>
      </c>
      <c r="B26" s="53" t="str">
        <f>IF('Student Record paste by SD'!A23&gt;8,"",IF('Student Record paste by SD'!E23="","",UPPER('Student Record paste by SD'!E23)))</f>
        <v>MANJU</v>
      </c>
      <c r="C26" s="53" t="str">
        <f>IF('Student Record paste by SD'!A23&gt;8,"",IF('Student Record paste by SD'!G23="","",UPPER('Student Record paste by SD'!G23)))</f>
        <v>BHANWAR LAL</v>
      </c>
      <c r="D26" s="5">
        <f>IF('Student Record paste by SD'!A23&gt;8,"",IF('Student Record paste by SD'!A23="","",'Student Record paste by SD'!A23))</f>
        <v>3</v>
      </c>
      <c r="E26" s="7" t="str">
        <f t="shared" si="0"/>
        <v/>
      </c>
      <c r="F26" s="25"/>
      <c r="G26" s="6" t="str">
        <f t="shared" si="1"/>
        <v/>
      </c>
      <c r="H26" s="50"/>
      <c r="I26" s="4"/>
      <c r="M26" s="9" t="str">
        <f>IF('Student Record paste by SD'!A23&gt;8,"",IF('Student Record paste by SD'!I23="","",UPPER('Student Record paste by SD'!I23)))</f>
        <v>F</v>
      </c>
    </row>
    <row r="27" spans="1:13" ht="21" customHeight="1">
      <c r="A27" s="54">
        <v>23</v>
      </c>
      <c r="B27" s="53" t="str">
        <f>IF('Student Record paste by SD'!A24&gt;8,"",IF('Student Record paste by SD'!E24="","",UPPER('Student Record paste by SD'!E24)))</f>
        <v>MAYANK</v>
      </c>
      <c r="C27" s="53" t="str">
        <f>IF('Student Record paste by SD'!A24&gt;8,"",IF('Student Record paste by SD'!G24="","",UPPER('Student Record paste by SD'!G24)))</f>
        <v>KISHAN LAL PRAJAPATI</v>
      </c>
      <c r="D27" s="5">
        <f>IF('Student Record paste by SD'!A24&gt;8,"",IF('Student Record paste by SD'!A24="","",'Student Record paste by SD'!A24))</f>
        <v>3</v>
      </c>
      <c r="E27" s="7" t="str">
        <f t="shared" si="0"/>
        <v/>
      </c>
      <c r="F27" s="25"/>
      <c r="G27" s="6" t="str">
        <f t="shared" si="1"/>
        <v/>
      </c>
      <c r="H27" s="50"/>
      <c r="I27" s="4"/>
      <c r="M27" s="9" t="str">
        <f>IF('Student Record paste by SD'!A24&gt;8,"",IF('Student Record paste by SD'!I24="","",UPPER('Student Record paste by SD'!I24)))</f>
        <v>M</v>
      </c>
    </row>
    <row r="28" spans="1:13" ht="21" customHeight="1">
      <c r="A28" s="54">
        <v>24</v>
      </c>
      <c r="B28" s="53" t="str">
        <f>IF('Student Record paste by SD'!A25&gt;8,"",IF('Student Record paste by SD'!E25="","",UPPER('Student Record paste by SD'!E25)))</f>
        <v>NARESH DEWASI</v>
      </c>
      <c r="C28" s="53" t="str">
        <f>IF('Student Record paste by SD'!A25&gt;8,"",IF('Student Record paste by SD'!G25="","",UPPER('Student Record paste by SD'!G25)))</f>
        <v>BHUNDA RAM</v>
      </c>
      <c r="D28" s="5">
        <f>IF('Student Record paste by SD'!A25&gt;8,"",IF('Student Record paste by SD'!A25="","",'Student Record paste by SD'!A25))</f>
        <v>3</v>
      </c>
      <c r="E28" s="7" t="str">
        <f t="shared" si="0"/>
        <v/>
      </c>
      <c r="F28" s="25"/>
      <c r="G28" s="6" t="str">
        <f t="shared" si="1"/>
        <v/>
      </c>
      <c r="H28" s="50"/>
      <c r="I28" s="4"/>
      <c r="M28" s="9" t="str">
        <f>IF('Student Record paste by SD'!A25&gt;8,"",IF('Student Record paste by SD'!I25="","",UPPER('Student Record paste by SD'!I25)))</f>
        <v>M</v>
      </c>
    </row>
    <row r="29" spans="1:13" ht="21" customHeight="1">
      <c r="A29" s="54">
        <v>25</v>
      </c>
      <c r="B29" s="53" t="str">
        <f>IF('Student Record paste by SD'!A26&gt;8,"",IF('Student Record paste by SD'!E26="","",UPPER('Student Record paste by SD'!E26)))</f>
        <v>NEETU</v>
      </c>
      <c r="C29" s="53" t="str">
        <f>IF('Student Record paste by SD'!A26&gt;8,"",IF('Student Record paste by SD'!G26="","",UPPER('Student Record paste by SD'!G26)))</f>
        <v>BHURA RAM</v>
      </c>
      <c r="D29" s="5">
        <f>IF('Student Record paste by SD'!A26&gt;8,"",IF('Student Record paste by SD'!A26="","",'Student Record paste by SD'!A26))</f>
        <v>3</v>
      </c>
      <c r="E29" s="7" t="str">
        <f t="shared" si="0"/>
        <v/>
      </c>
      <c r="F29" s="25"/>
      <c r="G29" s="6" t="str">
        <f t="shared" si="1"/>
        <v/>
      </c>
      <c r="H29" s="50"/>
      <c r="I29" s="4"/>
      <c r="M29" s="9" t="str">
        <f>IF('Student Record paste by SD'!A26&gt;8,"",IF('Student Record paste by SD'!I26="","",UPPER('Student Record paste by SD'!I26)))</f>
        <v>F</v>
      </c>
    </row>
    <row r="30" spans="1:13" ht="21" customHeight="1">
      <c r="A30" s="54">
        <v>26</v>
      </c>
      <c r="B30" s="53" t="str">
        <f>IF('Student Record paste by SD'!A27&gt;8,"",IF('Student Record paste by SD'!E27="","",UPPER('Student Record paste by SD'!E27)))</f>
        <v>PAYAL</v>
      </c>
      <c r="C30" s="53" t="str">
        <f>IF('Student Record paste by SD'!A27&gt;8,"",IF('Student Record paste by SD'!G27="","",UPPER('Student Record paste by SD'!G27)))</f>
        <v>PRAKASH KUMAR</v>
      </c>
      <c r="D30" s="5">
        <f>IF('Student Record paste by SD'!A27&gt;8,"",IF('Student Record paste by SD'!A27="","",'Student Record paste by SD'!A27))</f>
        <v>3</v>
      </c>
      <c r="E30" s="7" t="str">
        <f t="shared" si="0"/>
        <v/>
      </c>
      <c r="F30" s="25"/>
      <c r="G30" s="6" t="str">
        <f t="shared" si="1"/>
        <v/>
      </c>
      <c r="H30" s="50"/>
      <c r="I30" s="4"/>
      <c r="M30" s="9" t="str">
        <f>IF('Student Record paste by SD'!A27&gt;8,"",IF('Student Record paste by SD'!I27="","",UPPER('Student Record paste by SD'!I27)))</f>
        <v>F</v>
      </c>
    </row>
    <row r="31" spans="1:13" ht="21" customHeight="1">
      <c r="A31" s="54">
        <v>27</v>
      </c>
      <c r="B31" s="53" t="str">
        <f>IF('Student Record paste by SD'!A28&gt;8,"",IF('Student Record paste by SD'!E28="","",UPPER('Student Record paste by SD'!E28)))</f>
        <v>POOJA CHOUDHARY</v>
      </c>
      <c r="C31" s="53" t="str">
        <f>IF('Student Record paste by SD'!A28&gt;8,"",IF('Student Record paste by SD'!G28="","",UPPER('Student Record paste by SD'!G28)))</f>
        <v>BHANWARLAL CHOUDHARY</v>
      </c>
      <c r="D31" s="5">
        <f>IF('Student Record paste by SD'!A28&gt;8,"",IF('Student Record paste by SD'!A28="","",'Student Record paste by SD'!A28))</f>
        <v>3</v>
      </c>
      <c r="E31" s="7" t="str">
        <f t="shared" si="0"/>
        <v/>
      </c>
      <c r="F31" s="25"/>
      <c r="G31" s="6" t="str">
        <f t="shared" si="1"/>
        <v/>
      </c>
      <c r="H31" s="50"/>
      <c r="I31" s="4"/>
      <c r="M31" s="9" t="str">
        <f>IF('Student Record paste by SD'!A28&gt;8,"",IF('Student Record paste by SD'!I28="","",UPPER('Student Record paste by SD'!I28)))</f>
        <v>F</v>
      </c>
    </row>
    <row r="32" spans="1:13" ht="21" customHeight="1">
      <c r="A32" s="54">
        <v>28</v>
      </c>
      <c r="B32" s="53" t="str">
        <f>IF('Student Record paste by SD'!A29&gt;8,"",IF('Student Record paste by SD'!E29="","",UPPER('Student Record paste by SD'!E29)))</f>
        <v>RAVINA DEWASI</v>
      </c>
      <c r="C32" s="53" t="str">
        <f>IF('Student Record paste by SD'!A29&gt;8,"",IF('Student Record paste by SD'!G29="","",UPPER('Student Record paste by SD'!G29)))</f>
        <v>VENA RAM</v>
      </c>
      <c r="D32" s="5">
        <f>IF('Student Record paste by SD'!A29&gt;8,"",IF('Student Record paste by SD'!A29="","",'Student Record paste by SD'!A29))</f>
        <v>3</v>
      </c>
      <c r="E32" s="7" t="str">
        <f t="shared" si="0"/>
        <v/>
      </c>
      <c r="F32" s="25"/>
      <c r="G32" s="6" t="str">
        <f t="shared" si="1"/>
        <v/>
      </c>
      <c r="H32" s="50"/>
      <c r="I32" s="4"/>
      <c r="M32" s="9" t="str">
        <f>IF('Student Record paste by SD'!A29&gt;8,"",IF('Student Record paste by SD'!I29="","",UPPER('Student Record paste by SD'!I29)))</f>
        <v>F</v>
      </c>
    </row>
    <row r="33" spans="1:13" ht="21" customHeight="1">
      <c r="A33" s="54">
        <v>29</v>
      </c>
      <c r="B33" s="53" t="str">
        <f>IF('Student Record paste by SD'!A30&gt;8,"",IF('Student Record paste by SD'!E30="","",UPPER('Student Record paste by SD'!E30)))</f>
        <v>SANJAY PRAJAPAT</v>
      </c>
      <c r="C33" s="53" t="str">
        <f>IF('Student Record paste by SD'!A30&gt;8,"",IF('Student Record paste by SD'!G30="","",UPPER('Student Record paste by SD'!G30)))</f>
        <v>PRAKASH KUMAR</v>
      </c>
      <c r="D33" s="5">
        <f>IF('Student Record paste by SD'!A30&gt;8,"",IF('Student Record paste by SD'!A30="","",'Student Record paste by SD'!A30))</f>
        <v>3</v>
      </c>
      <c r="E33" s="7" t="str">
        <f t="shared" si="0"/>
        <v/>
      </c>
      <c r="F33" s="25"/>
      <c r="G33" s="6" t="str">
        <f t="shared" si="1"/>
        <v/>
      </c>
      <c r="H33" s="50"/>
      <c r="I33" s="4"/>
      <c r="M33" s="9" t="str">
        <f>IF('Student Record paste by SD'!A30&gt;8,"",IF('Student Record paste by SD'!I30="","",UPPER('Student Record paste by SD'!I30)))</f>
        <v>M</v>
      </c>
    </row>
    <row r="34" spans="1:13" ht="21" customHeight="1">
      <c r="A34" s="54">
        <v>30</v>
      </c>
      <c r="B34" s="53" t="str">
        <f>IF('Student Record paste by SD'!A31&gt;8,"",IF('Student Record paste by SD'!E31="","",UPPER('Student Record paste by SD'!E31)))</f>
        <v>URMILA</v>
      </c>
      <c r="C34" s="53" t="str">
        <f>IF('Student Record paste by SD'!A31&gt;8,"",IF('Student Record paste by SD'!G31="","",UPPER('Student Record paste by SD'!G31)))</f>
        <v>SURESH KUMAR PRAJAPATI</v>
      </c>
      <c r="D34" s="5">
        <f>IF('Student Record paste by SD'!A31&gt;8,"",IF('Student Record paste by SD'!A31="","",'Student Record paste by SD'!A31))</f>
        <v>3</v>
      </c>
      <c r="E34" s="7" t="str">
        <f t="shared" si="0"/>
        <v/>
      </c>
      <c r="F34" s="25"/>
      <c r="G34" s="6" t="str">
        <f t="shared" si="1"/>
        <v/>
      </c>
      <c r="H34" s="50"/>
      <c r="I34" s="4"/>
      <c r="M34" s="9" t="str">
        <f>IF('Student Record paste by SD'!A31&gt;8,"",IF('Student Record paste by SD'!I31="","",UPPER('Student Record paste by SD'!I31)))</f>
        <v>F</v>
      </c>
    </row>
    <row r="35" spans="1:13" ht="21" customHeight="1">
      <c r="A35" s="54">
        <v>31</v>
      </c>
      <c r="B35" s="53" t="str">
        <f>IF('Student Record paste by SD'!A32&gt;8,"",IF('Student Record paste by SD'!E32="","",UPPER('Student Record paste by SD'!E32)))</f>
        <v>YUVRAJ</v>
      </c>
      <c r="C35" s="53" t="str">
        <f>IF('Student Record paste by SD'!A32&gt;8,"",IF('Student Record paste by SD'!G32="","",UPPER('Student Record paste by SD'!G32)))</f>
        <v>ASHOK KUMAR</v>
      </c>
      <c r="D35" s="5">
        <f>IF('Student Record paste by SD'!A32&gt;8,"",IF('Student Record paste by SD'!A32="","",'Student Record paste by SD'!A32))</f>
        <v>3</v>
      </c>
      <c r="E35" s="7" t="str">
        <f t="shared" si="0"/>
        <v/>
      </c>
      <c r="F35" s="25"/>
      <c r="G35" s="6" t="str">
        <f t="shared" si="1"/>
        <v/>
      </c>
      <c r="H35" s="50"/>
      <c r="I35" s="4"/>
      <c r="M35" s="9" t="str">
        <f>IF('Student Record paste by SD'!A32&gt;8,"",IF('Student Record paste by SD'!I32="","",UPPER('Student Record paste by SD'!I32)))</f>
        <v>M</v>
      </c>
    </row>
    <row r="36" spans="1:13" ht="21" customHeight="1">
      <c r="A36" s="54">
        <v>32</v>
      </c>
      <c r="B36" s="53" t="str">
        <f>IF('Student Record paste by SD'!A33&gt;8,"",IF('Student Record paste by SD'!E33="","",UPPER('Student Record paste by SD'!E33)))</f>
        <v>DARIYA</v>
      </c>
      <c r="C36" s="53" t="str">
        <f>IF('Student Record paste by SD'!A33&gt;8,"",IF('Student Record paste by SD'!G33="","",UPPER('Student Record paste by SD'!G33)))</f>
        <v>BUDHA RAM</v>
      </c>
      <c r="D36" s="5">
        <f>IF('Student Record paste by SD'!A33&gt;8,"",IF('Student Record paste by SD'!A33="","",'Student Record paste by SD'!A33))</f>
        <v>4</v>
      </c>
      <c r="E36" s="7" t="str">
        <f t="shared" si="0"/>
        <v/>
      </c>
      <c r="F36" s="25"/>
      <c r="G36" s="6" t="str">
        <f t="shared" si="1"/>
        <v/>
      </c>
      <c r="H36" s="50"/>
      <c r="I36" s="4"/>
      <c r="M36" s="9" t="str">
        <f>IF('Student Record paste by SD'!A33&gt;8,"",IF('Student Record paste by SD'!I33="","",UPPER('Student Record paste by SD'!I33)))</f>
        <v>F</v>
      </c>
    </row>
    <row r="37" spans="1:13" ht="21" customHeight="1">
      <c r="A37" s="54">
        <v>33</v>
      </c>
      <c r="B37" s="53" t="str">
        <f>IF('Student Record paste by SD'!A34&gt;8,"",IF('Student Record paste by SD'!E34="","",UPPER('Student Record paste by SD'!E34)))</f>
        <v>INDIRA DEWASI</v>
      </c>
      <c r="C37" s="53" t="str">
        <f>IF('Student Record paste by SD'!A34&gt;8,"",IF('Student Record paste by SD'!G34="","",UPPER('Student Record paste by SD'!G34)))</f>
        <v>BHURA RAM</v>
      </c>
      <c r="D37" s="5">
        <f>IF('Student Record paste by SD'!A34&gt;8,"",IF('Student Record paste by SD'!A34="","",'Student Record paste by SD'!A34))</f>
        <v>4</v>
      </c>
      <c r="E37" s="7" t="str">
        <f t="shared" si="0"/>
        <v/>
      </c>
      <c r="F37" s="25"/>
      <c r="G37" s="6" t="str">
        <f t="shared" si="1"/>
        <v/>
      </c>
      <c r="H37" s="50"/>
      <c r="I37" s="4"/>
      <c r="M37" s="9" t="str">
        <f>IF('Student Record paste by SD'!A34&gt;8,"",IF('Student Record paste by SD'!I34="","",UPPER('Student Record paste by SD'!I34)))</f>
        <v>F</v>
      </c>
    </row>
    <row r="38" spans="1:13" ht="21" customHeight="1">
      <c r="A38" s="54">
        <v>34</v>
      </c>
      <c r="B38" s="53" t="str">
        <f>IF('Student Record paste by SD'!A35&gt;8,"",IF('Student Record paste by SD'!E35="","",UPPER('Student Record paste by SD'!E35)))</f>
        <v>MAHAVEER SINGH</v>
      </c>
      <c r="C38" s="53" t="str">
        <f>IF('Student Record paste by SD'!A35&gt;8,"",IF('Student Record paste by SD'!G35="","",UPPER('Student Record paste by SD'!G35)))</f>
        <v>PARABAT SINGH</v>
      </c>
      <c r="D38" s="5">
        <f>IF('Student Record paste by SD'!A35&gt;8,"",IF('Student Record paste by SD'!A35="","",'Student Record paste by SD'!A35))</f>
        <v>4</v>
      </c>
      <c r="E38" s="7" t="str">
        <f t="shared" si="0"/>
        <v/>
      </c>
      <c r="F38" s="25"/>
      <c r="G38" s="6" t="str">
        <f t="shared" si="1"/>
        <v/>
      </c>
      <c r="H38" s="50"/>
      <c r="I38" s="4"/>
      <c r="M38" s="9" t="str">
        <f>IF('Student Record paste by SD'!A35&gt;8,"",IF('Student Record paste by SD'!I35="","",UPPER('Student Record paste by SD'!I35)))</f>
        <v>M</v>
      </c>
    </row>
    <row r="39" spans="1:13" ht="21" customHeight="1">
      <c r="A39" s="54">
        <v>35</v>
      </c>
      <c r="B39" s="53" t="str">
        <f>IF('Student Record paste by SD'!A36&gt;8,"",IF('Student Record paste by SD'!E36="","",UPPER('Student Record paste by SD'!E36)))</f>
        <v>NIRMAL</v>
      </c>
      <c r="C39" s="53" t="str">
        <f>IF('Student Record paste by SD'!A36&gt;8,"",IF('Student Record paste by SD'!G36="","",UPPER('Student Record paste by SD'!G36)))</f>
        <v>KUKA RAM</v>
      </c>
      <c r="D39" s="5">
        <f>IF('Student Record paste by SD'!A36&gt;8,"",IF('Student Record paste by SD'!A36="","",'Student Record paste by SD'!A36))</f>
        <v>4</v>
      </c>
      <c r="E39" s="7" t="str">
        <f t="shared" si="0"/>
        <v/>
      </c>
      <c r="F39" s="25"/>
      <c r="G39" s="6" t="str">
        <f t="shared" si="1"/>
        <v/>
      </c>
      <c r="H39" s="50"/>
      <c r="I39" s="4"/>
      <c r="M39" s="9" t="str">
        <f>IF('Student Record paste by SD'!A36&gt;8,"",IF('Student Record paste by SD'!I36="","",UPPER('Student Record paste by SD'!I36)))</f>
        <v>M</v>
      </c>
    </row>
    <row r="40" spans="1:13" ht="21" customHeight="1">
      <c r="A40" s="54">
        <v>36</v>
      </c>
      <c r="B40" s="53" t="str">
        <f>IF('Student Record paste by SD'!A37&gt;8,"",IF('Student Record paste by SD'!E37="","",UPPER('Student Record paste by SD'!E37)))</f>
        <v>PARMESHVER PURI</v>
      </c>
      <c r="C40" s="53" t="str">
        <f>IF('Student Record paste by SD'!A37&gt;8,"",IF('Student Record paste by SD'!G37="","",UPPER('Student Record paste by SD'!G37)))</f>
        <v>PREM PURI</v>
      </c>
      <c r="D40" s="5">
        <f>IF('Student Record paste by SD'!A37&gt;8,"",IF('Student Record paste by SD'!A37="","",'Student Record paste by SD'!A37))</f>
        <v>4</v>
      </c>
      <c r="E40" s="7" t="str">
        <f t="shared" si="0"/>
        <v/>
      </c>
      <c r="F40" s="25"/>
      <c r="G40" s="6" t="str">
        <f t="shared" si="1"/>
        <v/>
      </c>
      <c r="H40" s="50"/>
      <c r="I40" s="4"/>
      <c r="M40" s="9" t="str">
        <f>IF('Student Record paste by SD'!A37&gt;8,"",IF('Student Record paste by SD'!I37="","",UPPER('Student Record paste by SD'!I37)))</f>
        <v>M</v>
      </c>
    </row>
    <row r="41" spans="1:13" ht="21" customHeight="1">
      <c r="A41" s="54">
        <v>37</v>
      </c>
      <c r="B41" s="53" t="str">
        <f>IF('Student Record paste by SD'!A38&gt;8,"",IF('Student Record paste by SD'!E38="","",UPPER('Student Record paste by SD'!E38)))</f>
        <v>PAYAL</v>
      </c>
      <c r="C41" s="53" t="str">
        <f>IF('Student Record paste by SD'!A38&gt;8,"",IF('Student Record paste by SD'!G38="","",UPPER('Student Record paste by SD'!G38)))</f>
        <v>KISHAN KUMAR</v>
      </c>
      <c r="D41" s="5">
        <f>IF('Student Record paste by SD'!A38&gt;8,"",IF('Student Record paste by SD'!A38="","",'Student Record paste by SD'!A38))</f>
        <v>4</v>
      </c>
      <c r="E41" s="7" t="str">
        <f t="shared" si="0"/>
        <v/>
      </c>
      <c r="F41" s="25"/>
      <c r="G41" s="6" t="str">
        <f t="shared" si="1"/>
        <v/>
      </c>
      <c r="H41" s="50"/>
      <c r="I41" s="4"/>
      <c r="M41" s="9" t="str">
        <f>IF('Student Record paste by SD'!A38&gt;8,"",IF('Student Record paste by SD'!I38="","",UPPER('Student Record paste by SD'!I38)))</f>
        <v>F</v>
      </c>
    </row>
    <row r="42" spans="1:13" ht="21" customHeight="1">
      <c r="A42" s="54">
        <v>38</v>
      </c>
      <c r="B42" s="53" t="str">
        <f>IF('Student Record paste by SD'!A39&gt;8,"",IF('Student Record paste by SD'!E39="","",UPPER('Student Record paste by SD'!E39)))</f>
        <v>PUNAM KANWAR</v>
      </c>
      <c r="C42" s="53" t="str">
        <f>IF('Student Record paste by SD'!A39&gt;8,"",IF('Student Record paste by SD'!G39="","",UPPER('Student Record paste by SD'!G39)))</f>
        <v>CHANDAN SINGH</v>
      </c>
      <c r="D42" s="5">
        <f>IF('Student Record paste by SD'!A39&gt;8,"",IF('Student Record paste by SD'!A39="","",'Student Record paste by SD'!A39))</f>
        <v>4</v>
      </c>
      <c r="E42" s="7" t="str">
        <f t="shared" si="0"/>
        <v/>
      </c>
      <c r="F42" s="25"/>
      <c r="G42" s="6" t="str">
        <f t="shared" si="1"/>
        <v/>
      </c>
      <c r="H42" s="50"/>
      <c r="I42" s="4"/>
      <c r="M42" s="9" t="str">
        <f>IF('Student Record paste by SD'!A39&gt;8,"",IF('Student Record paste by SD'!I39="","",UPPER('Student Record paste by SD'!I39)))</f>
        <v>F</v>
      </c>
    </row>
    <row r="43" spans="1:13" ht="21" customHeight="1">
      <c r="A43" s="54">
        <v>39</v>
      </c>
      <c r="B43" s="53" t="str">
        <f>IF('Student Record paste by SD'!A40&gt;8,"",IF('Student Record paste by SD'!E40="","",UPPER('Student Record paste by SD'!E40)))</f>
        <v>RAHUL KUMAR</v>
      </c>
      <c r="C43" s="53" t="str">
        <f>IF('Student Record paste by SD'!A40&gt;8,"",IF('Student Record paste by SD'!G40="","",UPPER('Student Record paste by SD'!G40)))</f>
        <v>DALA RAM</v>
      </c>
      <c r="D43" s="5">
        <f>IF('Student Record paste by SD'!A40&gt;8,"",IF('Student Record paste by SD'!A40="","",'Student Record paste by SD'!A40))</f>
        <v>4</v>
      </c>
      <c r="E43" s="7" t="str">
        <f t="shared" si="0"/>
        <v/>
      </c>
      <c r="F43" s="25"/>
      <c r="G43" s="6" t="str">
        <f t="shared" si="1"/>
        <v/>
      </c>
      <c r="H43" s="50"/>
      <c r="I43" s="4"/>
      <c r="M43" s="9" t="str">
        <f>IF('Student Record paste by SD'!A40&gt;8,"",IF('Student Record paste by SD'!I40="","",UPPER('Student Record paste by SD'!I40)))</f>
        <v>M</v>
      </c>
    </row>
    <row r="44" spans="1:13" ht="21" customHeight="1">
      <c r="A44" s="54">
        <v>40</v>
      </c>
      <c r="B44" s="53" t="str">
        <f>IF('Student Record paste by SD'!A41&gt;8,"",IF('Student Record paste by SD'!E41="","",UPPER('Student Record paste by SD'!E41)))</f>
        <v>RAVINA DEVI</v>
      </c>
      <c r="C44" s="53" t="str">
        <f>IF('Student Record paste by SD'!A41&gt;8,"",IF('Student Record paste by SD'!G41="","",UPPER('Student Record paste by SD'!G41)))</f>
        <v>DALA RAM</v>
      </c>
      <c r="D44" s="5">
        <f>IF('Student Record paste by SD'!A41&gt;8,"",IF('Student Record paste by SD'!A41="","",'Student Record paste by SD'!A41))</f>
        <v>4</v>
      </c>
      <c r="E44" s="7" t="str">
        <f t="shared" si="0"/>
        <v/>
      </c>
      <c r="F44" s="25"/>
      <c r="G44" s="6" t="str">
        <f t="shared" si="1"/>
        <v/>
      </c>
      <c r="H44" s="50"/>
      <c r="I44" s="4"/>
      <c r="M44" s="9" t="str">
        <f>IF('Student Record paste by SD'!A41&gt;8,"",IF('Student Record paste by SD'!I41="","",UPPER('Student Record paste by SD'!I41)))</f>
        <v>F</v>
      </c>
    </row>
    <row r="45" spans="1:13" ht="21" customHeight="1">
      <c r="A45" s="54">
        <v>41</v>
      </c>
      <c r="B45" s="53" t="str">
        <f>IF('Student Record paste by SD'!A42&gt;8,"",IF('Student Record paste by SD'!E42="","",UPPER('Student Record paste by SD'!E42)))</f>
        <v>ROHIT KUMAR</v>
      </c>
      <c r="C45" s="53" t="str">
        <f>IF('Student Record paste by SD'!A42&gt;8,"",IF('Student Record paste by SD'!G42="","",UPPER('Student Record paste by SD'!G42)))</f>
        <v>JEVA RAM</v>
      </c>
      <c r="D45" s="5">
        <f>IF('Student Record paste by SD'!A42&gt;8,"",IF('Student Record paste by SD'!A42="","",'Student Record paste by SD'!A42))</f>
        <v>4</v>
      </c>
      <c r="E45" s="7" t="str">
        <f t="shared" si="0"/>
        <v/>
      </c>
      <c r="F45" s="25"/>
      <c r="G45" s="6" t="str">
        <f t="shared" si="1"/>
        <v/>
      </c>
      <c r="H45" s="50"/>
      <c r="I45" s="4"/>
      <c r="M45" s="9" t="str">
        <f>IF('Student Record paste by SD'!A42&gt;8,"",IF('Student Record paste by SD'!I42="","",UPPER('Student Record paste by SD'!I42)))</f>
        <v>M</v>
      </c>
    </row>
    <row r="46" spans="1:13" ht="21" customHeight="1">
      <c r="A46" s="54">
        <v>42</v>
      </c>
      <c r="B46" s="53" t="str">
        <f>IF('Student Record paste by SD'!A43&gt;8,"",IF('Student Record paste by SD'!E43="","",UPPER('Student Record paste by SD'!E43)))</f>
        <v>RUPMANI</v>
      </c>
      <c r="C46" s="53" t="str">
        <f>IF('Student Record paste by SD'!A43&gt;8,"",IF('Student Record paste by SD'!G43="","",UPPER('Student Record paste by SD'!G43)))</f>
        <v>RAMESH KUMAR</v>
      </c>
      <c r="D46" s="5">
        <f>IF('Student Record paste by SD'!A43&gt;8,"",IF('Student Record paste by SD'!A43="","",'Student Record paste by SD'!A43))</f>
        <v>4</v>
      </c>
      <c r="E46" s="7" t="str">
        <f t="shared" si="0"/>
        <v/>
      </c>
      <c r="F46" s="25"/>
      <c r="G46" s="6" t="str">
        <f t="shared" si="1"/>
        <v/>
      </c>
      <c r="H46" s="50"/>
      <c r="I46" s="4"/>
      <c r="M46" s="9" t="str">
        <f>IF('Student Record paste by SD'!A43&gt;8,"",IF('Student Record paste by SD'!I43="","",UPPER('Student Record paste by SD'!I43)))</f>
        <v>F</v>
      </c>
    </row>
    <row r="47" spans="1:13" ht="21" customHeight="1">
      <c r="A47" s="54">
        <v>43</v>
      </c>
      <c r="B47" s="53" t="str">
        <f>IF('Student Record paste by SD'!A44&gt;8,"",IF('Student Record paste by SD'!E44="","",UPPER('Student Record paste by SD'!E44)))</f>
        <v>SANGEETA</v>
      </c>
      <c r="C47" s="53" t="str">
        <f>IF('Student Record paste by SD'!A44&gt;8,"",IF('Student Record paste by SD'!G44="","",UPPER('Student Record paste by SD'!G44)))</f>
        <v>MANGI LAL</v>
      </c>
      <c r="D47" s="5">
        <f>IF('Student Record paste by SD'!A44&gt;8,"",IF('Student Record paste by SD'!A44="","",'Student Record paste by SD'!A44))</f>
        <v>4</v>
      </c>
      <c r="E47" s="7" t="str">
        <f t="shared" si="0"/>
        <v/>
      </c>
      <c r="F47" s="25"/>
      <c r="G47" s="6" t="str">
        <f t="shared" si="1"/>
        <v/>
      </c>
      <c r="H47" s="50"/>
      <c r="I47" s="4"/>
      <c r="M47" s="9" t="str">
        <f>IF('Student Record paste by SD'!A44&gt;8,"",IF('Student Record paste by SD'!I44="","",UPPER('Student Record paste by SD'!I44)))</f>
        <v>F</v>
      </c>
    </row>
    <row r="48" spans="1:13" ht="21" customHeight="1">
      <c r="A48" s="54">
        <v>44</v>
      </c>
      <c r="B48" s="53" t="str">
        <f>IF('Student Record paste by SD'!A45&gt;8,"",IF('Student Record paste by SD'!E45="","",UPPER('Student Record paste by SD'!E45)))</f>
        <v>SARIKA</v>
      </c>
      <c r="C48" s="53" t="str">
        <f>IF('Student Record paste by SD'!A45&gt;8,"",IF('Student Record paste by SD'!G45="","",UPPER('Student Record paste by SD'!G45)))</f>
        <v>MOHAN LAL</v>
      </c>
      <c r="D48" s="5">
        <f>IF('Student Record paste by SD'!A45&gt;8,"",IF('Student Record paste by SD'!A45="","",'Student Record paste by SD'!A45))</f>
        <v>4</v>
      </c>
      <c r="E48" s="7" t="str">
        <f t="shared" si="0"/>
        <v/>
      </c>
      <c r="F48" s="25"/>
      <c r="G48" s="6" t="str">
        <f t="shared" si="1"/>
        <v/>
      </c>
      <c r="H48" s="50"/>
      <c r="I48" s="4"/>
      <c r="M48" s="9" t="str">
        <f>IF('Student Record paste by SD'!A45&gt;8,"",IF('Student Record paste by SD'!I45="","",UPPER('Student Record paste by SD'!I45)))</f>
        <v>F</v>
      </c>
    </row>
    <row r="49" spans="1:13" ht="21" customHeight="1">
      <c r="A49" s="54">
        <v>45</v>
      </c>
      <c r="B49" s="53" t="str">
        <f>IF('Student Record paste by SD'!A46&gt;8,"",IF('Student Record paste by SD'!E46="","",UPPER('Student Record paste by SD'!E46)))</f>
        <v>GUDIYA</v>
      </c>
      <c r="C49" s="53" t="str">
        <f>IF('Student Record paste by SD'!A46&gt;8,"",IF('Student Record paste by SD'!G46="","",UPPER('Student Record paste by SD'!G46)))</f>
        <v>RUPA RAM</v>
      </c>
      <c r="D49" s="5">
        <f>IF('Student Record paste by SD'!A46&gt;8,"",IF('Student Record paste by SD'!A46="","",'Student Record paste by SD'!A46))</f>
        <v>5</v>
      </c>
      <c r="E49" s="7" t="str">
        <f t="shared" si="0"/>
        <v/>
      </c>
      <c r="F49" s="25"/>
      <c r="G49" s="6" t="str">
        <f t="shared" si="1"/>
        <v/>
      </c>
      <c r="H49" s="50"/>
      <c r="I49" s="4"/>
      <c r="M49" s="9" t="str">
        <f>IF('Student Record paste by SD'!A46&gt;8,"",IF('Student Record paste by SD'!I46="","",UPPER('Student Record paste by SD'!I46)))</f>
        <v>F</v>
      </c>
    </row>
    <row r="50" spans="1:13" ht="21" customHeight="1">
      <c r="A50" s="54">
        <v>46</v>
      </c>
      <c r="B50" s="53" t="str">
        <f>IF('Student Record paste by SD'!A47&gt;8,"",IF('Student Record paste by SD'!E47="","",UPPER('Student Record paste by SD'!E47)))</f>
        <v>KARAN SINGH</v>
      </c>
      <c r="C50" s="53" t="str">
        <f>IF('Student Record paste by SD'!A47&gt;8,"",IF('Student Record paste by SD'!G47="","",UPPER('Student Record paste by SD'!G47)))</f>
        <v>VIKRAM SINGH</v>
      </c>
      <c r="D50" s="5">
        <f>IF('Student Record paste by SD'!A47&gt;8,"",IF('Student Record paste by SD'!A47="","",'Student Record paste by SD'!A47))</f>
        <v>5</v>
      </c>
      <c r="E50" s="7" t="str">
        <f t="shared" si="0"/>
        <v/>
      </c>
      <c r="F50" s="25"/>
      <c r="G50" s="6" t="str">
        <f t="shared" si="1"/>
        <v/>
      </c>
      <c r="H50" s="50"/>
      <c r="I50" s="4"/>
      <c r="M50" s="9" t="str">
        <f>IF('Student Record paste by SD'!A47&gt;8,"",IF('Student Record paste by SD'!I47="","",UPPER('Student Record paste by SD'!I47)))</f>
        <v>M</v>
      </c>
    </row>
    <row r="51" spans="1:13" ht="21" customHeight="1">
      <c r="A51" s="54">
        <v>47</v>
      </c>
      <c r="B51" s="53" t="str">
        <f>IF('Student Record paste by SD'!A48&gt;8,"",IF('Student Record paste by SD'!E48="","",UPPER('Student Record paste by SD'!E48)))</f>
        <v>KOMAL</v>
      </c>
      <c r="C51" s="53" t="str">
        <f>IF('Student Record paste by SD'!A48&gt;8,"",IF('Student Record paste by SD'!G48="","",UPPER('Student Record paste by SD'!G48)))</f>
        <v>ASHOK KUMAR</v>
      </c>
      <c r="D51" s="5">
        <f>IF('Student Record paste by SD'!A48&gt;8,"",IF('Student Record paste by SD'!A48="","",'Student Record paste by SD'!A48))</f>
        <v>5</v>
      </c>
      <c r="E51" s="7" t="str">
        <f t="shared" si="0"/>
        <v/>
      </c>
      <c r="F51" s="25"/>
      <c r="G51" s="6" t="str">
        <f t="shared" si="1"/>
        <v/>
      </c>
      <c r="H51" s="50"/>
      <c r="I51" s="4"/>
      <c r="M51" s="9" t="str">
        <f>IF('Student Record paste by SD'!A48&gt;8,"",IF('Student Record paste by SD'!I48="","",UPPER('Student Record paste by SD'!I48)))</f>
        <v>F</v>
      </c>
    </row>
    <row r="52" spans="1:13" ht="21" customHeight="1">
      <c r="A52" s="54">
        <v>48</v>
      </c>
      <c r="B52" s="53" t="str">
        <f>IF('Student Record paste by SD'!A49&gt;8,"",IF('Student Record paste by SD'!E49="","",UPPER('Student Record paste by SD'!E49)))</f>
        <v>LOKESH</v>
      </c>
      <c r="C52" s="53" t="str">
        <f>IF('Student Record paste by SD'!A49&gt;8,"",IF('Student Record paste by SD'!G49="","",UPPER('Student Record paste by SD'!G49)))</f>
        <v>MOHAN LAL</v>
      </c>
      <c r="D52" s="5">
        <f>IF('Student Record paste by SD'!A49&gt;8,"",IF('Student Record paste by SD'!A49="","",'Student Record paste by SD'!A49))</f>
        <v>5</v>
      </c>
      <c r="E52" s="7" t="str">
        <f t="shared" si="0"/>
        <v/>
      </c>
      <c r="F52" s="25"/>
      <c r="G52" s="6" t="str">
        <f t="shared" si="1"/>
        <v/>
      </c>
      <c r="H52" s="50"/>
      <c r="I52" s="4"/>
      <c r="M52" s="9" t="str">
        <f>IF('Student Record paste by SD'!A49&gt;8,"",IF('Student Record paste by SD'!I49="","",UPPER('Student Record paste by SD'!I49)))</f>
        <v>M</v>
      </c>
    </row>
    <row r="53" spans="1:13" ht="21" customHeight="1">
      <c r="A53" s="54">
        <v>49</v>
      </c>
      <c r="B53" s="53" t="str">
        <f>IF('Student Record paste by SD'!A50&gt;8,"",IF('Student Record paste by SD'!E50="","",UPPER('Student Record paste by SD'!E50)))</f>
        <v>NIRMA</v>
      </c>
      <c r="C53" s="53" t="str">
        <f>IF('Student Record paste by SD'!A50&gt;8,"",IF('Student Record paste by SD'!G50="","",UPPER('Student Record paste by SD'!G50)))</f>
        <v>SOHAN LAL</v>
      </c>
      <c r="D53" s="5">
        <f>IF('Student Record paste by SD'!A50&gt;8,"",IF('Student Record paste by SD'!A50="","",'Student Record paste by SD'!A50))</f>
        <v>5</v>
      </c>
      <c r="E53" s="7" t="str">
        <f t="shared" si="0"/>
        <v/>
      </c>
      <c r="F53" s="25"/>
      <c r="G53" s="6" t="str">
        <f t="shared" si="1"/>
        <v/>
      </c>
      <c r="H53" s="50"/>
      <c r="I53" s="4"/>
      <c r="M53" s="9" t="str">
        <f>IF('Student Record paste by SD'!A50&gt;8,"",IF('Student Record paste by SD'!I50="","",UPPER('Student Record paste by SD'!I50)))</f>
        <v>F</v>
      </c>
    </row>
    <row r="54" spans="1:13" ht="21" customHeight="1">
      <c r="A54" s="54">
        <v>50</v>
      </c>
      <c r="B54" s="53" t="str">
        <f>IF('Student Record paste by SD'!A51&gt;8,"",IF('Student Record paste by SD'!E51="","",UPPER('Student Record paste by SD'!E51)))</f>
        <v>RAKESH DEWASI</v>
      </c>
      <c r="C54" s="53" t="str">
        <f>IF('Student Record paste by SD'!A51&gt;8,"",IF('Student Record paste by SD'!G51="","",UPPER('Student Record paste by SD'!G51)))</f>
        <v>BHANWARLAL</v>
      </c>
      <c r="D54" s="5">
        <f>IF('Student Record paste by SD'!A51&gt;8,"",IF('Student Record paste by SD'!A51="","",'Student Record paste by SD'!A51))</f>
        <v>5</v>
      </c>
      <c r="E54" s="7" t="str">
        <f t="shared" si="0"/>
        <v/>
      </c>
      <c r="F54" s="25"/>
      <c r="G54" s="6" t="str">
        <f t="shared" si="1"/>
        <v/>
      </c>
      <c r="H54" s="50"/>
      <c r="I54" s="4"/>
      <c r="M54" s="9" t="str">
        <f>IF('Student Record paste by SD'!A51&gt;8,"",IF('Student Record paste by SD'!I51="","",UPPER('Student Record paste by SD'!I51)))</f>
        <v>M</v>
      </c>
    </row>
    <row r="55" spans="1:13" ht="21" customHeight="1">
      <c r="A55" s="54">
        <v>51</v>
      </c>
      <c r="B55" s="53" t="str">
        <f>IF('Student Record paste by SD'!A52&gt;8,"",IF('Student Record paste by SD'!E52="","",UPPER('Student Record paste by SD'!E52)))</f>
        <v>RAMESH PATEL</v>
      </c>
      <c r="C55" s="53" t="str">
        <f>IF('Student Record paste by SD'!A52&gt;8,"",IF('Student Record paste by SD'!G52="","",UPPER('Student Record paste by SD'!G52)))</f>
        <v>DALA RAM</v>
      </c>
      <c r="D55" s="5">
        <f>IF('Student Record paste by SD'!A52&gt;8,"",IF('Student Record paste by SD'!A52="","",'Student Record paste by SD'!A52))</f>
        <v>5</v>
      </c>
      <c r="E55" s="7" t="str">
        <f t="shared" si="0"/>
        <v/>
      </c>
      <c r="F55" s="25"/>
      <c r="G55" s="6" t="str">
        <f t="shared" si="1"/>
        <v/>
      </c>
      <c r="H55" s="50"/>
      <c r="I55" s="4"/>
      <c r="M55" s="9" t="str">
        <f>IF('Student Record paste by SD'!A52&gt;8,"",IF('Student Record paste by SD'!I52="","",UPPER('Student Record paste by SD'!I52)))</f>
        <v>M</v>
      </c>
    </row>
    <row r="56" spans="1:13" ht="21" customHeight="1">
      <c r="A56" s="54">
        <v>52</v>
      </c>
      <c r="B56" s="53" t="str">
        <f>IF('Student Record paste by SD'!A53&gt;8,"",IF('Student Record paste by SD'!E53="","",UPPER('Student Record paste by SD'!E53)))</f>
        <v>SANTOSH</v>
      </c>
      <c r="C56" s="53" t="str">
        <f>IF('Student Record paste by SD'!A53&gt;8,"",IF('Student Record paste by SD'!G53="","",UPPER('Student Record paste by SD'!G53)))</f>
        <v>VALA RAM</v>
      </c>
      <c r="D56" s="5">
        <f>IF('Student Record paste by SD'!A53&gt;8,"",IF('Student Record paste by SD'!A53="","",'Student Record paste by SD'!A53))</f>
        <v>5</v>
      </c>
      <c r="E56" s="7" t="str">
        <f t="shared" si="0"/>
        <v/>
      </c>
      <c r="F56" s="25"/>
      <c r="G56" s="6" t="str">
        <f t="shared" si="1"/>
        <v/>
      </c>
      <c r="H56" s="50"/>
      <c r="I56" s="4"/>
      <c r="M56" s="9" t="str">
        <f>IF('Student Record paste by SD'!A53&gt;8,"",IF('Student Record paste by SD'!I53="","",UPPER('Student Record paste by SD'!I53)))</f>
        <v>F</v>
      </c>
    </row>
    <row r="57" spans="1:13" ht="21" customHeight="1">
      <c r="A57" s="54">
        <v>53</v>
      </c>
      <c r="B57" s="53" t="str">
        <f>IF('Student Record paste by SD'!A54&gt;8,"",IF('Student Record paste by SD'!E54="","",UPPER('Student Record paste by SD'!E54)))</f>
        <v>SHOBHA DEWASI</v>
      </c>
      <c r="C57" s="53" t="str">
        <f>IF('Student Record paste by SD'!A54&gt;8,"",IF('Student Record paste by SD'!G54="","",UPPER('Student Record paste by SD'!G54)))</f>
        <v>BHURA RAM</v>
      </c>
      <c r="D57" s="5">
        <f>IF('Student Record paste by SD'!A54&gt;8,"",IF('Student Record paste by SD'!A54="","",'Student Record paste by SD'!A54))</f>
        <v>5</v>
      </c>
      <c r="E57" s="7" t="str">
        <f t="shared" si="0"/>
        <v/>
      </c>
      <c r="F57" s="25"/>
      <c r="G57" s="6" t="str">
        <f t="shared" si="1"/>
        <v/>
      </c>
      <c r="H57" s="50"/>
      <c r="I57" s="4"/>
      <c r="M57" s="9" t="str">
        <f>IF('Student Record paste by SD'!A54&gt;8,"",IF('Student Record paste by SD'!I54="","",UPPER('Student Record paste by SD'!I54)))</f>
        <v>F</v>
      </c>
    </row>
    <row r="58" spans="1:13" ht="21" customHeight="1">
      <c r="A58" s="54">
        <v>54</v>
      </c>
      <c r="B58" s="53" t="str">
        <f>IF('Student Record paste by SD'!A55&gt;8,"",IF('Student Record paste by SD'!E55="","",UPPER('Student Record paste by SD'!E55)))</f>
        <v>VIKARAM PARJAPAT</v>
      </c>
      <c r="C58" s="53" t="str">
        <f>IF('Student Record paste by SD'!A55&gt;8,"",IF('Student Record paste by SD'!G55="","",UPPER('Student Record paste by SD'!G55)))</f>
        <v>DHALA RAM</v>
      </c>
      <c r="D58" s="5">
        <f>IF('Student Record paste by SD'!A55&gt;8,"",IF('Student Record paste by SD'!A55="","",'Student Record paste by SD'!A55))</f>
        <v>5</v>
      </c>
      <c r="E58" s="7" t="str">
        <f t="shared" si="0"/>
        <v/>
      </c>
      <c r="F58" s="25"/>
      <c r="G58" s="6" t="str">
        <f t="shared" si="1"/>
        <v/>
      </c>
      <c r="H58" s="50"/>
      <c r="I58" s="4"/>
      <c r="M58" s="9" t="str">
        <f>IF('Student Record paste by SD'!A55&gt;8,"",IF('Student Record paste by SD'!I55="","",UPPER('Student Record paste by SD'!I55)))</f>
        <v>M</v>
      </c>
    </row>
    <row r="59" spans="1:13" ht="21" customHeight="1">
      <c r="A59" s="54">
        <v>55</v>
      </c>
      <c r="B59" s="53" t="str">
        <f>IF('Student Record paste by SD'!A56&gt;8,"",IF('Student Record paste by SD'!E56="","",UPPER('Student Record paste by SD'!E56)))</f>
        <v>BHURA RAM</v>
      </c>
      <c r="C59" s="53" t="str">
        <f>IF('Student Record paste by SD'!A56&gt;8,"",IF('Student Record paste by SD'!G56="","",UPPER('Student Record paste by SD'!G56)))</f>
        <v>BHERA RAM</v>
      </c>
      <c r="D59" s="5">
        <f>IF('Student Record paste by SD'!A56&gt;8,"",IF('Student Record paste by SD'!A56="","",'Student Record paste by SD'!A56))</f>
        <v>6</v>
      </c>
      <c r="E59" s="7" t="str">
        <f t="shared" si="0"/>
        <v/>
      </c>
      <c r="F59" s="25"/>
      <c r="G59" s="6" t="str">
        <f t="shared" si="1"/>
        <v/>
      </c>
      <c r="H59" s="50"/>
      <c r="I59" s="4"/>
      <c r="M59" s="9" t="str">
        <f>IF('Student Record paste by SD'!A56&gt;8,"",IF('Student Record paste by SD'!I56="","",UPPER('Student Record paste by SD'!I56)))</f>
        <v>M</v>
      </c>
    </row>
    <row r="60" spans="1:13" ht="21" customHeight="1">
      <c r="A60" s="54">
        <v>56</v>
      </c>
      <c r="B60" s="53" t="str">
        <f>IF('Student Record paste by SD'!A57&gt;8,"",IF('Student Record paste by SD'!E57="","",UPPER('Student Record paste by SD'!E57)))</f>
        <v>DEEPIKA RANA</v>
      </c>
      <c r="C60" s="53" t="str">
        <f>IF('Student Record paste by SD'!A57&gt;8,"",IF('Student Record paste by SD'!G57="","",UPPER('Student Record paste by SD'!G57)))</f>
        <v>MANGI LAL</v>
      </c>
      <c r="D60" s="5">
        <f>IF('Student Record paste by SD'!A57&gt;8,"",IF('Student Record paste by SD'!A57="","",'Student Record paste by SD'!A57))</f>
        <v>6</v>
      </c>
      <c r="E60" s="7" t="str">
        <f t="shared" si="0"/>
        <v/>
      </c>
      <c r="F60" s="25"/>
      <c r="G60" s="6" t="str">
        <f t="shared" si="1"/>
        <v/>
      </c>
      <c r="H60" s="50"/>
      <c r="I60" s="4"/>
      <c r="M60" s="9" t="str">
        <f>IF('Student Record paste by SD'!A57&gt;8,"",IF('Student Record paste by SD'!I57="","",UPPER('Student Record paste by SD'!I57)))</f>
        <v>F</v>
      </c>
    </row>
    <row r="61" spans="1:13" ht="21" customHeight="1">
      <c r="A61" s="54">
        <v>57</v>
      </c>
      <c r="B61" s="53" t="str">
        <f>IF('Student Record paste by SD'!A58&gt;8,"",IF('Student Record paste by SD'!E58="","",UPPER('Student Record paste by SD'!E58)))</f>
        <v>KARAN BHATI</v>
      </c>
      <c r="C61" s="53" t="str">
        <f>IF('Student Record paste by SD'!A58&gt;8,"",IF('Student Record paste by SD'!G58="","",UPPER('Student Record paste by SD'!G58)))</f>
        <v>MOTA RAM</v>
      </c>
      <c r="D61" s="5">
        <f>IF('Student Record paste by SD'!A58&gt;8,"",IF('Student Record paste by SD'!A58="","",'Student Record paste by SD'!A58))</f>
        <v>6</v>
      </c>
      <c r="E61" s="7" t="str">
        <f t="shared" si="0"/>
        <v/>
      </c>
      <c r="F61" s="25"/>
      <c r="G61" s="6" t="str">
        <f t="shared" si="1"/>
        <v/>
      </c>
      <c r="H61" s="50"/>
      <c r="I61" s="4"/>
      <c r="M61" s="9" t="str">
        <f>IF('Student Record paste by SD'!A58&gt;8,"",IF('Student Record paste by SD'!I58="","",UPPER('Student Record paste by SD'!I58)))</f>
        <v>M</v>
      </c>
    </row>
    <row r="62" spans="1:13" ht="21" customHeight="1">
      <c r="A62" s="54">
        <v>58</v>
      </c>
      <c r="B62" s="53" t="str">
        <f>IF('Student Record paste by SD'!A59&gt;8,"",IF('Student Record paste by SD'!E59="","",UPPER('Student Record paste by SD'!E59)))</f>
        <v>LAXMAN</v>
      </c>
      <c r="C62" s="53" t="str">
        <f>IF('Student Record paste by SD'!A59&gt;8,"",IF('Student Record paste by SD'!G59="","",UPPER('Student Record paste by SD'!G59)))</f>
        <v>MOHAN LAL</v>
      </c>
      <c r="D62" s="5">
        <f>IF('Student Record paste by SD'!A59&gt;8,"",IF('Student Record paste by SD'!A59="","",'Student Record paste by SD'!A59))</f>
        <v>6</v>
      </c>
      <c r="E62" s="7">
        <f t="shared" si="0"/>
        <v>9.3000000000000007</v>
      </c>
      <c r="F62" s="25">
        <v>4.8</v>
      </c>
      <c r="G62" s="6" t="str">
        <f t="shared" si="1"/>
        <v>14.1</v>
      </c>
      <c r="H62" s="50">
        <v>43993</v>
      </c>
      <c r="I62" s="4"/>
      <c r="M62" s="9" t="str">
        <f>IF('Student Record paste by SD'!A59&gt;8,"",IF('Student Record paste by SD'!I59="","",UPPER('Student Record paste by SD'!I59)))</f>
        <v>M</v>
      </c>
    </row>
    <row r="63" spans="1:13" ht="21" customHeight="1">
      <c r="A63" s="54">
        <v>59</v>
      </c>
      <c r="B63" s="53" t="str">
        <f>IF('Student Record paste by SD'!A60&gt;8,"",IF('Student Record paste by SD'!E60="","",UPPER('Student Record paste by SD'!E60)))</f>
        <v>MAHESH KUMAR</v>
      </c>
      <c r="C63" s="53" t="str">
        <f>IF('Student Record paste by SD'!A60&gt;8,"",IF('Student Record paste by SD'!G60="","",UPPER('Student Record paste by SD'!G60)))</f>
        <v>BASTI RAM</v>
      </c>
      <c r="D63" s="5">
        <f>IF('Student Record paste by SD'!A60&gt;8,"",IF('Student Record paste by SD'!A60="","",'Student Record paste by SD'!A60))</f>
        <v>6</v>
      </c>
      <c r="E63" s="7">
        <f t="shared" si="0"/>
        <v>9.3000000000000007</v>
      </c>
      <c r="F63" s="25">
        <v>4.8</v>
      </c>
      <c r="G63" s="6" t="str">
        <f t="shared" si="1"/>
        <v>14.1</v>
      </c>
      <c r="H63" s="50">
        <v>43994</v>
      </c>
      <c r="I63" s="4"/>
      <c r="M63" s="9" t="str">
        <f>IF('Student Record paste by SD'!A60&gt;8,"",IF('Student Record paste by SD'!I60="","",UPPER('Student Record paste by SD'!I60)))</f>
        <v>M</v>
      </c>
    </row>
    <row r="64" spans="1:13" ht="21" customHeight="1">
      <c r="A64" s="54">
        <v>60</v>
      </c>
      <c r="B64" s="53" t="str">
        <f>IF('Student Record paste by SD'!A61&gt;8,"",IF('Student Record paste by SD'!E61="","",UPPER('Student Record paste by SD'!E61)))</f>
        <v>MANISH</v>
      </c>
      <c r="C64" s="53" t="str">
        <f>IF('Student Record paste by SD'!A61&gt;8,"",IF('Student Record paste by SD'!G61="","",UPPER('Student Record paste by SD'!G61)))</f>
        <v>SURESH KUMAR</v>
      </c>
      <c r="D64" s="5">
        <f>IF('Student Record paste by SD'!A61&gt;8,"",IF('Student Record paste by SD'!A61="","",'Student Record paste by SD'!A61))</f>
        <v>6</v>
      </c>
      <c r="E64" s="7">
        <f t="shared" si="0"/>
        <v>9.3000000000000007</v>
      </c>
      <c r="F64" s="25">
        <v>4.8</v>
      </c>
      <c r="G64" s="6" t="str">
        <f t="shared" si="1"/>
        <v>14.1</v>
      </c>
      <c r="H64" s="50">
        <v>43995</v>
      </c>
      <c r="I64" s="4"/>
      <c r="M64" s="9" t="str">
        <f>IF('Student Record paste by SD'!A61&gt;8,"",IF('Student Record paste by SD'!I61="","",UPPER('Student Record paste by SD'!I61)))</f>
        <v>M</v>
      </c>
    </row>
    <row r="65" spans="1:13" ht="21" customHeight="1">
      <c r="A65" s="54">
        <v>61</v>
      </c>
      <c r="B65" s="53" t="str">
        <f>IF('Student Record paste by SD'!A62&gt;8,"",IF('Student Record paste by SD'!E62="","",UPPER('Student Record paste by SD'!E62)))</f>
        <v>MANISHA</v>
      </c>
      <c r="C65" s="53" t="str">
        <f>IF('Student Record paste by SD'!A62&gt;8,"",IF('Student Record paste by SD'!G62="","",UPPER('Student Record paste by SD'!G62)))</f>
        <v>MUKESH KUMAR</v>
      </c>
      <c r="D65" s="5">
        <f>IF('Student Record paste by SD'!A62&gt;8,"",IF('Student Record paste by SD'!A62="","",'Student Record paste by SD'!A62))</f>
        <v>6</v>
      </c>
      <c r="E65" s="7">
        <f t="shared" si="0"/>
        <v>9.3000000000000007</v>
      </c>
      <c r="F65" s="25">
        <v>4.8</v>
      </c>
      <c r="G65" s="6" t="str">
        <f t="shared" si="1"/>
        <v>14.1</v>
      </c>
      <c r="H65" s="50">
        <v>43996</v>
      </c>
      <c r="I65" s="4"/>
      <c r="M65" s="9" t="str">
        <f>IF('Student Record paste by SD'!A62&gt;8,"",IF('Student Record paste by SD'!I62="","",UPPER('Student Record paste by SD'!I62)))</f>
        <v>F</v>
      </c>
    </row>
    <row r="66" spans="1:13" ht="21" customHeight="1">
      <c r="A66" s="54">
        <v>62</v>
      </c>
      <c r="B66" s="53" t="str">
        <f>IF('Student Record paste by SD'!A63&gt;8,"",IF('Student Record paste by SD'!E63="","",UPPER('Student Record paste by SD'!E63)))</f>
        <v>NEELAM CHOUDARY</v>
      </c>
      <c r="C66" s="53" t="str">
        <f>IF('Student Record paste by SD'!A63&gt;8,"",IF('Student Record paste by SD'!G63="","",UPPER('Student Record paste by SD'!G63)))</f>
        <v>MAGA RAM</v>
      </c>
      <c r="D66" s="5">
        <f>IF('Student Record paste by SD'!A63&gt;8,"",IF('Student Record paste by SD'!A63="","",'Student Record paste by SD'!A63))</f>
        <v>6</v>
      </c>
      <c r="E66" s="7">
        <f t="shared" si="0"/>
        <v>9.3000000000000007</v>
      </c>
      <c r="F66" s="25">
        <v>4.8</v>
      </c>
      <c r="G66" s="6" t="str">
        <f t="shared" si="1"/>
        <v>14.1</v>
      </c>
      <c r="H66" s="50">
        <v>43997</v>
      </c>
      <c r="I66" s="4"/>
      <c r="M66" s="9" t="str">
        <f>IF('Student Record paste by SD'!A63&gt;8,"",IF('Student Record paste by SD'!I63="","",UPPER('Student Record paste by SD'!I63)))</f>
        <v>F</v>
      </c>
    </row>
    <row r="67" spans="1:13" ht="21" customHeight="1">
      <c r="A67" s="54">
        <v>63</v>
      </c>
      <c r="B67" s="53" t="str">
        <f>IF('Student Record paste by SD'!A64&gt;8,"",IF('Student Record paste by SD'!E64="","",UPPER('Student Record paste by SD'!E64)))</f>
        <v>PARUL</v>
      </c>
      <c r="C67" s="53" t="str">
        <f>IF('Student Record paste by SD'!A64&gt;8,"",IF('Student Record paste by SD'!G64="","",UPPER('Student Record paste by SD'!G64)))</f>
        <v>BHANWAR LAL</v>
      </c>
      <c r="D67" s="5">
        <f>IF('Student Record paste by SD'!A64&gt;8,"",IF('Student Record paste by SD'!A64="","",'Student Record paste by SD'!A64))</f>
        <v>6</v>
      </c>
      <c r="E67" s="7">
        <f t="shared" si="0"/>
        <v>9.3000000000000007</v>
      </c>
      <c r="F67" s="25">
        <v>4.8</v>
      </c>
      <c r="G67" s="6" t="str">
        <f t="shared" si="1"/>
        <v>14.1</v>
      </c>
      <c r="H67" s="50">
        <v>43997</v>
      </c>
      <c r="I67" s="4"/>
      <c r="M67" s="9" t="str">
        <f>IF('Student Record paste by SD'!A64&gt;8,"",IF('Student Record paste by SD'!I64="","",UPPER('Student Record paste by SD'!I64)))</f>
        <v>F</v>
      </c>
    </row>
    <row r="68" spans="1:13" ht="21" customHeight="1">
      <c r="A68" s="54">
        <v>64</v>
      </c>
      <c r="B68" s="53" t="str">
        <f>IF('Student Record paste by SD'!A65&gt;8,"",IF('Student Record paste by SD'!E65="","",UPPER('Student Record paste by SD'!E65)))</f>
        <v>POOJA PARJAPAT</v>
      </c>
      <c r="C68" s="53" t="str">
        <f>IF('Student Record paste by SD'!A65&gt;8,"",IF('Student Record paste by SD'!G65="","",UPPER('Student Record paste by SD'!G65)))</f>
        <v>MANGILAL</v>
      </c>
      <c r="D68" s="5">
        <f>IF('Student Record paste by SD'!A65&gt;8,"",IF('Student Record paste by SD'!A65="","",'Student Record paste by SD'!A65))</f>
        <v>6</v>
      </c>
      <c r="E68" s="7">
        <f t="shared" si="0"/>
        <v>9.3000000000000007</v>
      </c>
      <c r="F68" s="25">
        <v>4.8</v>
      </c>
      <c r="G68" s="6" t="str">
        <f t="shared" si="1"/>
        <v>14.1</v>
      </c>
      <c r="H68" s="50">
        <v>43997</v>
      </c>
      <c r="I68" s="4"/>
      <c r="M68" s="9" t="str">
        <f>IF('Student Record paste by SD'!A65&gt;8,"",IF('Student Record paste by SD'!I65="","",UPPER('Student Record paste by SD'!I65)))</f>
        <v>F</v>
      </c>
    </row>
    <row r="69" spans="1:13" ht="21" customHeight="1">
      <c r="A69" s="54">
        <v>65</v>
      </c>
      <c r="B69" s="53" t="str">
        <f>IF('Student Record paste by SD'!A66&gt;8,"",IF('Student Record paste by SD'!E66="","",UPPER('Student Record paste by SD'!E66)))</f>
        <v>RAHUL</v>
      </c>
      <c r="C69" s="53" t="str">
        <f>IF('Student Record paste by SD'!A66&gt;8,"",IF('Student Record paste by SD'!G66="","",UPPER('Student Record paste by SD'!G66)))</f>
        <v>JEEVA RAM</v>
      </c>
      <c r="D69" s="5">
        <f>IF('Student Record paste by SD'!A66&gt;8,"",IF('Student Record paste by SD'!A66="","",'Student Record paste by SD'!A66))</f>
        <v>6</v>
      </c>
      <c r="E69" s="7">
        <f t="shared" si="0"/>
        <v>9.3000000000000007</v>
      </c>
      <c r="F69" s="25">
        <v>4.8</v>
      </c>
      <c r="G69" s="6" t="str">
        <f t="shared" si="1"/>
        <v>14.1</v>
      </c>
      <c r="H69" s="50">
        <v>43998</v>
      </c>
      <c r="I69" s="4"/>
      <c r="M69" s="9" t="str">
        <f>IF('Student Record paste by SD'!A66&gt;8,"",IF('Student Record paste by SD'!I66="","",UPPER('Student Record paste by SD'!I66)))</f>
        <v>M</v>
      </c>
    </row>
    <row r="70" spans="1:13" ht="21" customHeight="1">
      <c r="A70" s="54">
        <v>66</v>
      </c>
      <c r="B70" s="53" t="str">
        <f>IF('Student Record paste by SD'!A67&gt;8,"",IF('Student Record paste by SD'!E67="","",UPPER('Student Record paste by SD'!E67)))</f>
        <v>REKHA</v>
      </c>
      <c r="C70" s="53" t="str">
        <f>IF('Student Record paste by SD'!A67&gt;8,"",IF('Student Record paste by SD'!G67="","",UPPER('Student Record paste by SD'!G67)))</f>
        <v>MUKESH KUMAR</v>
      </c>
      <c r="D70" s="5">
        <f>IF('Student Record paste by SD'!A67&gt;8,"",IF('Student Record paste by SD'!A67="","",'Student Record paste by SD'!A67))</f>
        <v>6</v>
      </c>
      <c r="E70" s="7">
        <f t="shared" ref="E70:E133" si="2">IF(OR(D70="",F70=""),"",G70-F70)</f>
        <v>9.3000000000000007</v>
      </c>
      <c r="F70" s="25">
        <v>4.8</v>
      </c>
      <c r="G70" s="6" t="str">
        <f t="shared" ref="G70:G133" si="3">IF(OR(D70="",F70=""),"",IF(D70&gt;=6,"14.1",IF(D70&gt;=1,"9.4",0)))</f>
        <v>14.1</v>
      </c>
      <c r="H70" s="50">
        <v>43998</v>
      </c>
      <c r="I70" s="4"/>
      <c r="M70" s="9" t="str">
        <f>IF('Student Record paste by SD'!A67&gt;8,"",IF('Student Record paste by SD'!I67="","",UPPER('Student Record paste by SD'!I67)))</f>
        <v>F</v>
      </c>
    </row>
    <row r="71" spans="1:13" ht="21" customHeight="1">
      <c r="A71" s="54">
        <v>67</v>
      </c>
      <c r="B71" s="53" t="str">
        <f>IF('Student Record paste by SD'!A68&gt;8,"",IF('Student Record paste by SD'!E68="","",UPPER('Student Record paste by SD'!E68)))</f>
        <v>SANDEEP VAISHNAV</v>
      </c>
      <c r="C71" s="53" t="str">
        <f>IF('Student Record paste by SD'!A68&gt;8,"",IF('Student Record paste by SD'!G68="","",UPPER('Student Record paste by SD'!G68)))</f>
        <v>SURESH DAS</v>
      </c>
      <c r="D71" s="5">
        <f>IF('Student Record paste by SD'!A68&gt;8,"",IF('Student Record paste by SD'!A68="","",'Student Record paste by SD'!A68))</f>
        <v>6</v>
      </c>
      <c r="E71" s="7" t="str">
        <f t="shared" si="2"/>
        <v/>
      </c>
      <c r="F71" s="25"/>
      <c r="G71" s="6" t="str">
        <f t="shared" si="3"/>
        <v/>
      </c>
      <c r="H71" s="50"/>
      <c r="I71" s="4"/>
      <c r="M71" s="9" t="str">
        <f>IF('Student Record paste by SD'!A68&gt;8,"",IF('Student Record paste by SD'!I68="","",UPPER('Student Record paste by SD'!I68)))</f>
        <v>M</v>
      </c>
    </row>
    <row r="72" spans="1:13" ht="21" customHeight="1">
      <c r="A72" s="54">
        <v>68</v>
      </c>
      <c r="B72" s="53" t="str">
        <f>IF('Student Record paste by SD'!A69&gt;8,"",IF('Student Record paste by SD'!E69="","",UPPER('Student Record paste by SD'!E69)))</f>
        <v>SONU</v>
      </c>
      <c r="C72" s="53" t="str">
        <f>IF('Student Record paste by SD'!A69&gt;8,"",IF('Student Record paste by SD'!G69="","",UPPER('Student Record paste by SD'!G69)))</f>
        <v>RAMESH KUMAR</v>
      </c>
      <c r="D72" s="5">
        <f>IF('Student Record paste by SD'!A69&gt;8,"",IF('Student Record paste by SD'!A69="","",'Student Record paste by SD'!A69))</f>
        <v>6</v>
      </c>
      <c r="E72" s="7" t="str">
        <f t="shared" si="2"/>
        <v/>
      </c>
      <c r="F72" s="25"/>
      <c r="G72" s="6" t="str">
        <f t="shared" si="3"/>
        <v/>
      </c>
      <c r="H72" s="50"/>
      <c r="I72" s="4"/>
      <c r="M72" s="9" t="str">
        <f>IF('Student Record paste by SD'!A69&gt;8,"",IF('Student Record paste by SD'!I69="","",UPPER('Student Record paste by SD'!I69)))</f>
        <v>F</v>
      </c>
    </row>
    <row r="73" spans="1:13" ht="21" customHeight="1">
      <c r="A73" s="54">
        <v>69</v>
      </c>
      <c r="B73" s="53" t="str">
        <f>IF('Student Record paste by SD'!A70&gt;8,"",IF('Student Record paste by SD'!E70="","",UPPER('Student Record paste by SD'!E70)))</f>
        <v>SUGAN</v>
      </c>
      <c r="C73" s="53" t="str">
        <f>IF('Student Record paste by SD'!A70&gt;8,"",IF('Student Record paste by SD'!G70="","",UPPER('Student Record paste by SD'!G70)))</f>
        <v>KUKA RAM</v>
      </c>
      <c r="D73" s="5">
        <f>IF('Student Record paste by SD'!A70&gt;8,"",IF('Student Record paste by SD'!A70="","",'Student Record paste by SD'!A70))</f>
        <v>6</v>
      </c>
      <c r="E73" s="7" t="str">
        <f t="shared" si="2"/>
        <v/>
      </c>
      <c r="F73" s="25"/>
      <c r="G73" s="6" t="str">
        <f t="shared" si="3"/>
        <v/>
      </c>
      <c r="H73" s="50"/>
      <c r="I73" s="4"/>
      <c r="M73" s="9" t="str">
        <f>IF('Student Record paste by SD'!A70&gt;8,"",IF('Student Record paste by SD'!I70="","",UPPER('Student Record paste by SD'!I70)))</f>
        <v>M</v>
      </c>
    </row>
    <row r="74" spans="1:13" ht="21" customHeight="1">
      <c r="A74" s="54">
        <v>70</v>
      </c>
      <c r="B74" s="53" t="str">
        <f>IF('Student Record paste by SD'!A71&gt;8,"",IF('Student Record paste by SD'!E71="","",UPPER('Student Record paste by SD'!E71)))</f>
        <v>TARUN</v>
      </c>
      <c r="C74" s="53" t="str">
        <f>IF('Student Record paste by SD'!A71&gt;8,"",IF('Student Record paste by SD'!G71="","",UPPER('Student Record paste by SD'!G71)))</f>
        <v>PRAVEEN KUMAR</v>
      </c>
      <c r="D74" s="5">
        <f>IF('Student Record paste by SD'!A71&gt;8,"",IF('Student Record paste by SD'!A71="","",'Student Record paste by SD'!A71))</f>
        <v>6</v>
      </c>
      <c r="E74" s="7" t="str">
        <f t="shared" si="2"/>
        <v/>
      </c>
      <c r="F74" s="25"/>
      <c r="G74" s="6" t="str">
        <f t="shared" si="3"/>
        <v/>
      </c>
      <c r="H74" s="50"/>
      <c r="I74" s="4"/>
      <c r="M74" s="9" t="str">
        <f>IF('Student Record paste by SD'!A71&gt;8,"",IF('Student Record paste by SD'!I71="","",UPPER('Student Record paste by SD'!I71)))</f>
        <v>M</v>
      </c>
    </row>
    <row r="75" spans="1:13" ht="21" customHeight="1">
      <c r="A75" s="54">
        <v>71</v>
      </c>
      <c r="B75" s="53" t="str">
        <f>IF('Student Record paste by SD'!A72&gt;8,"",IF('Student Record paste by SD'!E72="","",UPPER('Student Record paste by SD'!E72)))</f>
        <v>CHHAGAN LAL</v>
      </c>
      <c r="C75" s="53" t="str">
        <f>IF('Student Record paste by SD'!A72&gt;8,"",IF('Student Record paste by SD'!G72="","",UPPER('Student Record paste by SD'!G72)))</f>
        <v>MANA RAM DEWASI</v>
      </c>
      <c r="D75" s="5">
        <f>IF('Student Record paste by SD'!A72&gt;8,"",IF('Student Record paste by SD'!A72="","",'Student Record paste by SD'!A72))</f>
        <v>7</v>
      </c>
      <c r="E75" s="7" t="str">
        <f t="shared" si="2"/>
        <v/>
      </c>
      <c r="F75" s="25"/>
      <c r="G75" s="6" t="str">
        <f t="shared" si="3"/>
        <v/>
      </c>
      <c r="H75" s="50"/>
      <c r="I75" s="4"/>
      <c r="M75" s="9" t="str">
        <f>IF('Student Record paste by SD'!A72&gt;8,"",IF('Student Record paste by SD'!I72="","",UPPER('Student Record paste by SD'!I72)))</f>
        <v>M</v>
      </c>
    </row>
    <row r="76" spans="1:13" ht="21" customHeight="1">
      <c r="A76" s="54">
        <v>72</v>
      </c>
      <c r="B76" s="53" t="str">
        <f>IF('Student Record paste by SD'!A73&gt;8,"",IF('Student Record paste by SD'!E73="","",UPPER('Student Record paste by SD'!E73)))</f>
        <v>KAVITA</v>
      </c>
      <c r="C76" s="53" t="str">
        <f>IF('Student Record paste by SD'!A73&gt;8,"",IF('Student Record paste by SD'!G73="","",UPPER('Student Record paste by SD'!G73)))</f>
        <v>BABU LAL</v>
      </c>
      <c r="D76" s="5">
        <f>IF('Student Record paste by SD'!A73&gt;8,"",IF('Student Record paste by SD'!A73="","",'Student Record paste by SD'!A73))</f>
        <v>7</v>
      </c>
      <c r="E76" s="7" t="str">
        <f t="shared" si="2"/>
        <v/>
      </c>
      <c r="F76" s="25"/>
      <c r="G76" s="6" t="str">
        <f t="shared" si="3"/>
        <v/>
      </c>
      <c r="H76" s="50"/>
      <c r="I76" s="4"/>
      <c r="M76" s="9" t="str">
        <f>IF('Student Record paste by SD'!A73&gt;8,"",IF('Student Record paste by SD'!I73="","",UPPER('Student Record paste by SD'!I73)))</f>
        <v>F</v>
      </c>
    </row>
    <row r="77" spans="1:13" ht="21" customHeight="1">
      <c r="A77" s="54">
        <v>73</v>
      </c>
      <c r="B77" s="53" t="str">
        <f>IF('Student Record paste by SD'!A74&gt;8,"",IF('Student Record paste by SD'!E74="","",UPPER('Student Record paste by SD'!E74)))</f>
        <v>KAVITA</v>
      </c>
      <c r="C77" s="53" t="str">
        <f>IF('Student Record paste by SD'!A74&gt;8,"",IF('Student Record paste by SD'!G74="","",UPPER('Student Record paste by SD'!G74)))</f>
        <v>CHAMPA LAL</v>
      </c>
      <c r="D77" s="5">
        <f>IF('Student Record paste by SD'!A74&gt;8,"",IF('Student Record paste by SD'!A74="","",'Student Record paste by SD'!A74))</f>
        <v>7</v>
      </c>
      <c r="E77" s="7" t="str">
        <f t="shared" si="2"/>
        <v/>
      </c>
      <c r="F77" s="25"/>
      <c r="G77" s="6" t="str">
        <f t="shared" si="3"/>
        <v/>
      </c>
      <c r="H77" s="50"/>
      <c r="I77" s="4"/>
      <c r="M77" s="9" t="str">
        <f>IF('Student Record paste by SD'!A74&gt;8,"",IF('Student Record paste by SD'!I74="","",UPPER('Student Record paste by SD'!I74)))</f>
        <v>F</v>
      </c>
    </row>
    <row r="78" spans="1:13" ht="21" customHeight="1">
      <c r="A78" s="54">
        <v>74</v>
      </c>
      <c r="B78" s="53" t="str">
        <f>IF('Student Record paste by SD'!A75&gt;8,"",IF('Student Record paste by SD'!E75="","",UPPER('Student Record paste by SD'!E75)))</f>
        <v>MANISHA RANA</v>
      </c>
      <c r="C78" s="53" t="str">
        <f>IF('Student Record paste by SD'!A75&gt;8,"",IF('Student Record paste by SD'!G75="","",UPPER('Student Record paste by SD'!G75)))</f>
        <v>MANGI LAL</v>
      </c>
      <c r="D78" s="5">
        <f>IF('Student Record paste by SD'!A75&gt;8,"",IF('Student Record paste by SD'!A75="","",'Student Record paste by SD'!A75))</f>
        <v>7</v>
      </c>
      <c r="E78" s="7" t="str">
        <f t="shared" si="2"/>
        <v/>
      </c>
      <c r="F78" s="25"/>
      <c r="G78" s="6" t="str">
        <f t="shared" si="3"/>
        <v/>
      </c>
      <c r="H78" s="50"/>
      <c r="I78" s="4"/>
      <c r="M78" s="9" t="str">
        <f>IF('Student Record paste by SD'!A75&gt;8,"",IF('Student Record paste by SD'!I75="","",UPPER('Student Record paste by SD'!I75)))</f>
        <v>F</v>
      </c>
    </row>
    <row r="79" spans="1:13" ht="21" customHeight="1">
      <c r="A79" s="54">
        <v>75</v>
      </c>
      <c r="B79" s="53" t="str">
        <f>IF('Student Record paste by SD'!A76&gt;8,"",IF('Student Record paste by SD'!E76="","",UPPER('Student Record paste by SD'!E76)))</f>
        <v>PRAKASH</v>
      </c>
      <c r="C79" s="53" t="str">
        <f>IF('Student Record paste by SD'!A76&gt;8,"",IF('Student Record paste by SD'!G76="","",UPPER('Student Record paste by SD'!G76)))</f>
        <v>KISHAN LAL</v>
      </c>
      <c r="D79" s="5">
        <f>IF('Student Record paste by SD'!A76&gt;8,"",IF('Student Record paste by SD'!A76="","",'Student Record paste by SD'!A76))</f>
        <v>7</v>
      </c>
      <c r="E79" s="7" t="str">
        <f t="shared" si="2"/>
        <v/>
      </c>
      <c r="F79" s="25"/>
      <c r="G79" s="6" t="str">
        <f t="shared" si="3"/>
        <v/>
      </c>
      <c r="H79" s="50"/>
      <c r="I79" s="4"/>
      <c r="M79" s="9" t="str">
        <f>IF('Student Record paste by SD'!A76&gt;8,"",IF('Student Record paste by SD'!I76="","",UPPER('Student Record paste by SD'!I76)))</f>
        <v>M</v>
      </c>
    </row>
    <row r="80" spans="1:13" ht="21" customHeight="1">
      <c r="A80" s="54">
        <v>76</v>
      </c>
      <c r="B80" s="53" t="str">
        <f>IF('Student Record paste by SD'!A77&gt;8,"",IF('Student Record paste by SD'!E77="","",UPPER('Student Record paste by SD'!E77)))</f>
        <v>RAHUL AKHAWAT</v>
      </c>
      <c r="C80" s="53" t="str">
        <f>IF('Student Record paste by SD'!A77&gt;8,"",IF('Student Record paste by SD'!G77="","",UPPER('Student Record paste by SD'!G77)))</f>
        <v>SOHAN LAL</v>
      </c>
      <c r="D80" s="5">
        <f>IF('Student Record paste by SD'!A77&gt;8,"",IF('Student Record paste by SD'!A77="","",'Student Record paste by SD'!A77))</f>
        <v>7</v>
      </c>
      <c r="E80" s="7" t="str">
        <f t="shared" si="2"/>
        <v/>
      </c>
      <c r="F80" s="25"/>
      <c r="G80" s="6" t="str">
        <f t="shared" si="3"/>
        <v/>
      </c>
      <c r="H80" s="50"/>
      <c r="I80" s="4"/>
      <c r="M80" s="9" t="str">
        <f>IF('Student Record paste by SD'!A77&gt;8,"",IF('Student Record paste by SD'!I77="","",UPPER('Student Record paste by SD'!I77)))</f>
        <v>M</v>
      </c>
    </row>
    <row r="81" spans="1:13" ht="21" customHeight="1">
      <c r="A81" s="54">
        <v>77</v>
      </c>
      <c r="B81" s="53" t="str">
        <f>IF('Student Record paste by SD'!A78&gt;8,"",IF('Student Record paste by SD'!E78="","",UPPER('Student Record paste by SD'!E78)))</f>
        <v>RAKESH ANKIYA</v>
      </c>
      <c r="C81" s="53" t="str">
        <f>IF('Student Record paste by SD'!A78&gt;8,"",IF('Student Record paste by SD'!G78="","",UPPER('Student Record paste by SD'!G78)))</f>
        <v>PRAVEEN KUMAR</v>
      </c>
      <c r="D81" s="5">
        <f>IF('Student Record paste by SD'!A78&gt;8,"",IF('Student Record paste by SD'!A78="","",'Student Record paste by SD'!A78))</f>
        <v>7</v>
      </c>
      <c r="E81" s="7" t="str">
        <f t="shared" si="2"/>
        <v/>
      </c>
      <c r="F81" s="25"/>
      <c r="G81" s="6" t="str">
        <f t="shared" si="3"/>
        <v/>
      </c>
      <c r="H81" s="50"/>
      <c r="I81" s="4"/>
      <c r="M81" s="9" t="str">
        <f>IF('Student Record paste by SD'!A78&gt;8,"",IF('Student Record paste by SD'!I78="","",UPPER('Student Record paste by SD'!I78)))</f>
        <v>M</v>
      </c>
    </row>
    <row r="82" spans="1:13" ht="21" customHeight="1">
      <c r="A82" s="54">
        <v>78</v>
      </c>
      <c r="B82" s="53" t="str">
        <f>IF('Student Record paste by SD'!A79&gt;8,"",IF('Student Record paste by SD'!E79="","",UPPER('Student Record paste by SD'!E79)))</f>
        <v>RAVINA</v>
      </c>
      <c r="C82" s="53" t="str">
        <f>IF('Student Record paste by SD'!A79&gt;8,"",IF('Student Record paste by SD'!G79="","",UPPER('Student Record paste by SD'!G79)))</f>
        <v>PAKA RAM</v>
      </c>
      <c r="D82" s="5">
        <f>IF('Student Record paste by SD'!A79&gt;8,"",IF('Student Record paste by SD'!A79="","",'Student Record paste by SD'!A79))</f>
        <v>7</v>
      </c>
      <c r="E82" s="7" t="str">
        <f t="shared" si="2"/>
        <v/>
      </c>
      <c r="F82" s="25"/>
      <c r="G82" s="6" t="str">
        <f t="shared" si="3"/>
        <v/>
      </c>
      <c r="H82" s="50"/>
      <c r="I82" s="4"/>
      <c r="M82" s="9" t="str">
        <f>IF('Student Record paste by SD'!A79&gt;8,"",IF('Student Record paste by SD'!I79="","",UPPER('Student Record paste by SD'!I79)))</f>
        <v>F</v>
      </c>
    </row>
    <row r="83" spans="1:13" ht="21" customHeight="1">
      <c r="A83" s="54">
        <v>79</v>
      </c>
      <c r="B83" s="53" t="str">
        <f>IF('Student Record paste by SD'!A80&gt;8,"",IF('Student Record paste by SD'!E80="","",UPPER('Student Record paste by SD'!E80)))</f>
        <v>SONU</v>
      </c>
      <c r="C83" s="53" t="str">
        <f>IF('Student Record paste by SD'!A80&gt;8,"",IF('Student Record paste by SD'!G80="","",UPPER('Student Record paste by SD'!G80)))</f>
        <v>SUJA RAM</v>
      </c>
      <c r="D83" s="5">
        <f>IF('Student Record paste by SD'!A80&gt;8,"",IF('Student Record paste by SD'!A80="","",'Student Record paste by SD'!A80))</f>
        <v>7</v>
      </c>
      <c r="E83" s="7" t="str">
        <f t="shared" si="2"/>
        <v/>
      </c>
      <c r="F83" s="25"/>
      <c r="G83" s="6" t="str">
        <f t="shared" si="3"/>
        <v/>
      </c>
      <c r="H83" s="50"/>
      <c r="I83" s="4"/>
      <c r="M83" s="9" t="str">
        <f>IF('Student Record paste by SD'!A80&gt;8,"",IF('Student Record paste by SD'!I80="","",UPPER('Student Record paste by SD'!I80)))</f>
        <v>F</v>
      </c>
    </row>
    <row r="84" spans="1:13" ht="21" customHeight="1">
      <c r="A84" s="54">
        <v>80</v>
      </c>
      <c r="B84" s="53" t="str">
        <f>IF('Student Record paste by SD'!A81&gt;8,"",IF('Student Record paste by SD'!E81="","",UPPER('Student Record paste by SD'!E81)))</f>
        <v>THAN SINGH KUMPAWAT</v>
      </c>
      <c r="C84" s="53" t="str">
        <f>IF('Student Record paste by SD'!A81&gt;8,"",IF('Student Record paste by SD'!G81="","",UPPER('Student Record paste by SD'!G81)))</f>
        <v>HARI SINGH</v>
      </c>
      <c r="D84" s="5">
        <f>IF('Student Record paste by SD'!A81&gt;8,"",IF('Student Record paste by SD'!A81="","",'Student Record paste by SD'!A81))</f>
        <v>7</v>
      </c>
      <c r="E84" s="7" t="str">
        <f t="shared" si="2"/>
        <v/>
      </c>
      <c r="F84" s="25"/>
      <c r="G84" s="6" t="str">
        <f t="shared" si="3"/>
        <v/>
      </c>
      <c r="H84" s="50"/>
      <c r="I84" s="4"/>
      <c r="M84" s="9" t="str">
        <f>IF('Student Record paste by SD'!A81&gt;8,"",IF('Student Record paste by SD'!I81="","",UPPER('Student Record paste by SD'!I81)))</f>
        <v>M</v>
      </c>
    </row>
    <row r="85" spans="1:13" ht="21" customHeight="1">
      <c r="A85" s="54">
        <v>81</v>
      </c>
      <c r="B85" s="53" t="str">
        <f>IF('Student Record paste by SD'!A82&gt;8,"",IF('Student Record paste by SD'!E82="","",UPPER('Student Record paste by SD'!E82)))</f>
        <v>BHARAT KUMAR</v>
      </c>
      <c r="C85" s="53" t="str">
        <f>IF('Student Record paste by SD'!A82&gt;8,"",IF('Student Record paste by SD'!G82="","",UPPER('Student Record paste by SD'!G82)))</f>
        <v>GANESH RAM</v>
      </c>
      <c r="D85" s="5">
        <f>IF('Student Record paste by SD'!A82&gt;8,"",IF('Student Record paste by SD'!A82="","",'Student Record paste by SD'!A82))</f>
        <v>8</v>
      </c>
      <c r="E85" s="7" t="str">
        <f t="shared" si="2"/>
        <v/>
      </c>
      <c r="F85" s="25"/>
      <c r="G85" s="6" t="str">
        <f t="shared" si="3"/>
        <v/>
      </c>
      <c r="H85" s="50"/>
      <c r="I85" s="4"/>
      <c r="M85" s="9" t="str">
        <f>IF('Student Record paste by SD'!A82&gt;8,"",IF('Student Record paste by SD'!I82="","",UPPER('Student Record paste by SD'!I82)))</f>
        <v>M</v>
      </c>
    </row>
    <row r="86" spans="1:13" ht="21" customHeight="1">
      <c r="A86" s="54">
        <v>82</v>
      </c>
      <c r="B86" s="53" t="str">
        <f>IF('Student Record paste by SD'!A83&gt;8,"",IF('Student Record paste by SD'!E83="","",UPPER('Student Record paste by SD'!E83)))</f>
        <v>BHARATI</v>
      </c>
      <c r="C86" s="53" t="str">
        <f>IF('Student Record paste by SD'!A83&gt;8,"",IF('Student Record paste by SD'!G83="","",UPPER('Student Record paste by SD'!G83)))</f>
        <v>MOHAN LAL</v>
      </c>
      <c r="D86" s="5">
        <f>IF('Student Record paste by SD'!A83&gt;8,"",IF('Student Record paste by SD'!A83="","",'Student Record paste by SD'!A83))</f>
        <v>8</v>
      </c>
      <c r="E86" s="7" t="str">
        <f t="shared" si="2"/>
        <v/>
      </c>
      <c r="F86" s="25"/>
      <c r="G86" s="6" t="str">
        <f t="shared" si="3"/>
        <v/>
      </c>
      <c r="H86" s="50"/>
      <c r="I86" s="4"/>
      <c r="M86" s="9" t="str">
        <f>IF('Student Record paste by SD'!A83&gt;8,"",IF('Student Record paste by SD'!I83="","",UPPER('Student Record paste by SD'!I83)))</f>
        <v>F</v>
      </c>
    </row>
    <row r="87" spans="1:13" ht="21" customHeight="1">
      <c r="A87" s="54">
        <v>83</v>
      </c>
      <c r="B87" s="53" t="str">
        <f>IF('Student Record paste by SD'!A84&gt;8,"",IF('Student Record paste by SD'!E84="","",UPPER('Student Record paste by SD'!E84)))</f>
        <v>DEENA</v>
      </c>
      <c r="C87" s="53" t="str">
        <f>IF('Student Record paste by SD'!A84&gt;8,"",IF('Student Record paste by SD'!G84="","",UPPER('Student Record paste by SD'!G84)))</f>
        <v>KUKA RAM</v>
      </c>
      <c r="D87" s="5">
        <f>IF('Student Record paste by SD'!A84&gt;8,"",IF('Student Record paste by SD'!A84="","",'Student Record paste by SD'!A84))</f>
        <v>8</v>
      </c>
      <c r="E87" s="7" t="str">
        <f t="shared" si="2"/>
        <v/>
      </c>
      <c r="F87" s="25"/>
      <c r="G87" s="6" t="str">
        <f t="shared" si="3"/>
        <v/>
      </c>
      <c r="H87" s="50"/>
      <c r="I87" s="4"/>
      <c r="M87" s="9" t="str">
        <f>IF('Student Record paste by SD'!A84&gt;8,"",IF('Student Record paste by SD'!I84="","",UPPER('Student Record paste by SD'!I84)))</f>
        <v>F</v>
      </c>
    </row>
    <row r="88" spans="1:13" ht="21" customHeight="1">
      <c r="A88" s="54">
        <v>84</v>
      </c>
      <c r="B88" s="53" t="str">
        <f>IF('Student Record paste by SD'!A85&gt;8,"",IF('Student Record paste by SD'!E85="","",UPPER('Student Record paste by SD'!E85)))</f>
        <v>DINESH</v>
      </c>
      <c r="C88" s="53" t="str">
        <f>IF('Student Record paste by SD'!A85&gt;8,"",IF('Student Record paste by SD'!G85="","",UPPER('Student Record paste by SD'!G85)))</f>
        <v>BHERA RAM</v>
      </c>
      <c r="D88" s="5">
        <f>IF('Student Record paste by SD'!A85&gt;8,"",IF('Student Record paste by SD'!A85="","",'Student Record paste by SD'!A85))</f>
        <v>8</v>
      </c>
      <c r="E88" s="7" t="str">
        <f t="shared" si="2"/>
        <v/>
      </c>
      <c r="F88" s="25"/>
      <c r="G88" s="6" t="str">
        <f t="shared" si="3"/>
        <v/>
      </c>
      <c r="H88" s="50"/>
      <c r="I88" s="4"/>
      <c r="M88" s="9" t="str">
        <f>IF('Student Record paste by SD'!A85&gt;8,"",IF('Student Record paste by SD'!I85="","",UPPER('Student Record paste by SD'!I85)))</f>
        <v>M</v>
      </c>
    </row>
    <row r="89" spans="1:13" ht="21" customHeight="1">
      <c r="A89" s="54">
        <v>85</v>
      </c>
      <c r="B89" s="53" t="str">
        <f>IF('Student Record paste by SD'!A86&gt;8,"",IF('Student Record paste by SD'!E86="","",UPPER('Student Record paste by SD'!E86)))</f>
        <v>HITESH KUMAR</v>
      </c>
      <c r="C89" s="53" t="str">
        <f>IF('Student Record paste by SD'!A86&gt;8,"",IF('Student Record paste by SD'!G86="","",UPPER('Student Record paste by SD'!G86)))</f>
        <v>SOHAN LAL</v>
      </c>
      <c r="D89" s="5">
        <f>IF('Student Record paste by SD'!A86&gt;8,"",IF('Student Record paste by SD'!A86="","",'Student Record paste by SD'!A86))</f>
        <v>8</v>
      </c>
      <c r="E89" s="7" t="str">
        <f t="shared" si="2"/>
        <v/>
      </c>
      <c r="F89" s="25"/>
      <c r="G89" s="6" t="str">
        <f t="shared" si="3"/>
        <v/>
      </c>
      <c r="H89" s="50"/>
      <c r="I89" s="4"/>
      <c r="M89" s="9" t="str">
        <f>IF('Student Record paste by SD'!A86&gt;8,"",IF('Student Record paste by SD'!I86="","",UPPER('Student Record paste by SD'!I86)))</f>
        <v>M</v>
      </c>
    </row>
    <row r="90" spans="1:13" ht="21" customHeight="1">
      <c r="A90" s="54">
        <v>86</v>
      </c>
      <c r="B90" s="53" t="str">
        <f>IF('Student Record paste by SD'!A87&gt;8,"",IF('Student Record paste by SD'!E87="","",UPPER('Student Record paste by SD'!E87)))</f>
        <v>KAILASH</v>
      </c>
      <c r="C90" s="53" t="str">
        <f>IF('Student Record paste by SD'!A87&gt;8,"",IF('Student Record paste by SD'!G87="","",UPPER('Student Record paste by SD'!G87)))</f>
        <v>GANESH RAM</v>
      </c>
      <c r="D90" s="5">
        <f>IF('Student Record paste by SD'!A87&gt;8,"",IF('Student Record paste by SD'!A87="","",'Student Record paste by SD'!A87))</f>
        <v>8</v>
      </c>
      <c r="E90" s="7" t="str">
        <f t="shared" si="2"/>
        <v/>
      </c>
      <c r="F90" s="25"/>
      <c r="G90" s="6" t="str">
        <f t="shared" si="3"/>
        <v/>
      </c>
      <c r="H90" s="50"/>
      <c r="I90" s="4"/>
      <c r="M90" s="9" t="str">
        <f>IF('Student Record paste by SD'!A87&gt;8,"",IF('Student Record paste by SD'!I87="","",UPPER('Student Record paste by SD'!I87)))</f>
        <v>M</v>
      </c>
    </row>
    <row r="91" spans="1:13" ht="21" customHeight="1">
      <c r="A91" s="54">
        <v>87</v>
      </c>
      <c r="B91" s="53" t="str">
        <f>IF('Student Record paste by SD'!A88&gt;8,"",IF('Student Record paste by SD'!E88="","",UPPER('Student Record paste by SD'!E88)))</f>
        <v>KANA RAM</v>
      </c>
      <c r="C91" s="53" t="str">
        <f>IF('Student Record paste by SD'!A88&gt;8,"",IF('Student Record paste by SD'!G88="","",UPPER('Student Record paste by SD'!G88)))</f>
        <v>MOHAN LAL</v>
      </c>
      <c r="D91" s="5">
        <f>IF('Student Record paste by SD'!A88&gt;8,"",IF('Student Record paste by SD'!A88="","",'Student Record paste by SD'!A88))</f>
        <v>8</v>
      </c>
      <c r="E91" s="7" t="str">
        <f t="shared" si="2"/>
        <v/>
      </c>
      <c r="F91" s="25"/>
      <c r="G91" s="6" t="str">
        <f t="shared" si="3"/>
        <v/>
      </c>
      <c r="H91" s="50"/>
      <c r="I91" s="4"/>
      <c r="M91" s="9" t="str">
        <f>IF('Student Record paste by SD'!A88&gt;8,"",IF('Student Record paste by SD'!I88="","",UPPER('Student Record paste by SD'!I88)))</f>
        <v>M</v>
      </c>
    </row>
    <row r="92" spans="1:13" ht="21" customHeight="1">
      <c r="A92" s="54">
        <v>88</v>
      </c>
      <c r="B92" s="53" t="str">
        <f>IF('Student Record paste by SD'!A89&gt;8,"",IF('Student Record paste by SD'!E89="","",UPPER('Student Record paste by SD'!E89)))</f>
        <v>KARAN DEWASI</v>
      </c>
      <c r="C92" s="53" t="str">
        <f>IF('Student Record paste by SD'!A89&gt;8,"",IF('Student Record paste by SD'!G89="","",UPPER('Student Record paste by SD'!G89)))</f>
        <v>RANA RAM</v>
      </c>
      <c r="D92" s="5">
        <f>IF('Student Record paste by SD'!A89&gt;8,"",IF('Student Record paste by SD'!A89="","",'Student Record paste by SD'!A89))</f>
        <v>8</v>
      </c>
      <c r="E92" s="7" t="str">
        <f t="shared" si="2"/>
        <v/>
      </c>
      <c r="F92" s="25"/>
      <c r="G92" s="6" t="str">
        <f t="shared" si="3"/>
        <v/>
      </c>
      <c r="H92" s="50"/>
      <c r="I92" s="4"/>
      <c r="M92" s="9" t="str">
        <f>IF('Student Record paste by SD'!A89&gt;8,"",IF('Student Record paste by SD'!I89="","",UPPER('Student Record paste by SD'!I89)))</f>
        <v>M</v>
      </c>
    </row>
    <row r="93" spans="1:13" ht="21" customHeight="1">
      <c r="A93" s="54">
        <v>89</v>
      </c>
      <c r="B93" s="53" t="str">
        <f>IF('Student Record paste by SD'!A90&gt;8,"",IF('Student Record paste by SD'!E90="","",UPPER('Student Record paste by SD'!E90)))</f>
        <v>LALITA</v>
      </c>
      <c r="C93" s="53" t="str">
        <f>IF('Student Record paste by SD'!A90&gt;8,"",IF('Student Record paste by SD'!G90="","",UPPER('Student Record paste by SD'!G90)))</f>
        <v>CHAMPA LAL</v>
      </c>
      <c r="D93" s="5">
        <f>IF('Student Record paste by SD'!A90&gt;8,"",IF('Student Record paste by SD'!A90="","",'Student Record paste by SD'!A90))</f>
        <v>8</v>
      </c>
      <c r="E93" s="7" t="str">
        <f t="shared" si="2"/>
        <v/>
      </c>
      <c r="F93" s="25"/>
      <c r="G93" s="6" t="str">
        <f t="shared" si="3"/>
        <v/>
      </c>
      <c r="H93" s="50"/>
      <c r="I93" s="4"/>
      <c r="M93" s="9" t="str">
        <f>IF('Student Record paste by SD'!A90&gt;8,"",IF('Student Record paste by SD'!I90="","",UPPER('Student Record paste by SD'!I90)))</f>
        <v>F</v>
      </c>
    </row>
    <row r="94" spans="1:13" ht="21" customHeight="1">
      <c r="A94" s="54">
        <v>90</v>
      </c>
      <c r="B94" s="53" t="str">
        <f>IF('Student Record paste by SD'!A91&gt;8,"",IF('Student Record paste by SD'!E91="","",UPPER('Student Record paste by SD'!E91)))</f>
        <v>MANGI DEVI</v>
      </c>
      <c r="C94" s="53" t="str">
        <f>IF('Student Record paste by SD'!A91&gt;8,"",IF('Student Record paste by SD'!G91="","",UPPER('Student Record paste by SD'!G91)))</f>
        <v>BABU LAL</v>
      </c>
      <c r="D94" s="5">
        <f>IF('Student Record paste by SD'!A91&gt;8,"",IF('Student Record paste by SD'!A91="","",'Student Record paste by SD'!A91))</f>
        <v>8</v>
      </c>
      <c r="E94" s="7" t="str">
        <f t="shared" si="2"/>
        <v/>
      </c>
      <c r="F94" s="25"/>
      <c r="G94" s="6" t="str">
        <f t="shared" si="3"/>
        <v/>
      </c>
      <c r="H94" s="50"/>
      <c r="I94" s="4"/>
      <c r="M94" s="9" t="str">
        <f>IF('Student Record paste by SD'!A91&gt;8,"",IF('Student Record paste by SD'!I91="","",UPPER('Student Record paste by SD'!I91)))</f>
        <v>F</v>
      </c>
    </row>
    <row r="95" spans="1:13" ht="21" customHeight="1">
      <c r="A95" s="54">
        <v>91</v>
      </c>
      <c r="B95" s="53" t="str">
        <f>IF('Student Record paste by SD'!A92&gt;8,"",IF('Student Record paste by SD'!E92="","",UPPER('Student Record paste by SD'!E92)))</f>
        <v>NARENDRA</v>
      </c>
      <c r="C95" s="53" t="str">
        <f>IF('Student Record paste by SD'!A92&gt;8,"",IF('Student Record paste by SD'!G92="","",UPPER('Student Record paste by SD'!G92)))</f>
        <v>SHIV RAM</v>
      </c>
      <c r="D95" s="5">
        <f>IF('Student Record paste by SD'!A92&gt;8,"",IF('Student Record paste by SD'!A92="","",'Student Record paste by SD'!A92))</f>
        <v>8</v>
      </c>
      <c r="E95" s="7" t="str">
        <f t="shared" si="2"/>
        <v/>
      </c>
      <c r="F95" s="25"/>
      <c r="G95" s="6" t="str">
        <f t="shared" si="3"/>
        <v/>
      </c>
      <c r="H95" s="50"/>
      <c r="I95" s="4"/>
      <c r="M95" s="9" t="str">
        <f>IF('Student Record paste by SD'!A92&gt;8,"",IF('Student Record paste by SD'!I92="","",UPPER('Student Record paste by SD'!I92)))</f>
        <v>M</v>
      </c>
    </row>
    <row r="96" spans="1:13" ht="21" customHeight="1">
      <c r="A96" s="54">
        <v>92</v>
      </c>
      <c r="B96" s="53" t="str">
        <f>IF('Student Record paste by SD'!A93&gt;8,"",IF('Student Record paste by SD'!E93="","",UPPER('Student Record paste by SD'!E93)))</f>
        <v>POOJA KANWAR</v>
      </c>
      <c r="C96" s="53" t="str">
        <f>IF('Student Record paste by SD'!A93&gt;8,"",IF('Student Record paste by SD'!G93="","",UPPER('Student Record paste by SD'!G93)))</f>
        <v>KUNDAN SINGH</v>
      </c>
      <c r="D96" s="5">
        <f>IF('Student Record paste by SD'!A93&gt;8,"",IF('Student Record paste by SD'!A93="","",'Student Record paste by SD'!A93))</f>
        <v>8</v>
      </c>
      <c r="E96" s="7" t="str">
        <f t="shared" si="2"/>
        <v/>
      </c>
      <c r="F96" s="25"/>
      <c r="G96" s="6" t="str">
        <f t="shared" si="3"/>
        <v/>
      </c>
      <c r="H96" s="50"/>
      <c r="I96" s="4"/>
      <c r="M96" s="9" t="str">
        <f>IF('Student Record paste by SD'!A93&gt;8,"",IF('Student Record paste by SD'!I93="","",UPPER('Student Record paste by SD'!I93)))</f>
        <v>F</v>
      </c>
    </row>
    <row r="97" spans="1:13" ht="21" customHeight="1">
      <c r="A97" s="54">
        <v>93</v>
      </c>
      <c r="B97" s="53" t="str">
        <f>IF('Student Record paste by SD'!A94&gt;8,"",IF('Student Record paste by SD'!E94="","",UPPER('Student Record paste by SD'!E94)))</f>
        <v>RADHA RANA</v>
      </c>
      <c r="C97" s="53" t="str">
        <f>IF('Student Record paste by SD'!A94&gt;8,"",IF('Student Record paste by SD'!G94="","",UPPER('Student Record paste by SD'!G94)))</f>
        <v>MANGI LAL</v>
      </c>
      <c r="D97" s="5">
        <f>IF('Student Record paste by SD'!A94&gt;8,"",IF('Student Record paste by SD'!A94="","",'Student Record paste by SD'!A94))</f>
        <v>8</v>
      </c>
      <c r="E97" s="7" t="str">
        <f t="shared" si="2"/>
        <v/>
      </c>
      <c r="F97" s="25"/>
      <c r="G97" s="6" t="str">
        <f t="shared" si="3"/>
        <v/>
      </c>
      <c r="H97" s="50"/>
      <c r="I97" s="4"/>
      <c r="M97" s="9" t="str">
        <f>IF('Student Record paste by SD'!A94&gt;8,"",IF('Student Record paste by SD'!I94="","",UPPER('Student Record paste by SD'!I94)))</f>
        <v>F</v>
      </c>
    </row>
    <row r="98" spans="1:13" ht="21" customHeight="1">
      <c r="A98" s="54">
        <v>94</v>
      </c>
      <c r="B98" s="53" t="str">
        <f>IF('Student Record paste by SD'!A95&gt;8,"",IF('Student Record paste by SD'!E95="","",UPPER('Student Record paste by SD'!E95)))</f>
        <v>RAKESH BHATI</v>
      </c>
      <c r="C98" s="53" t="str">
        <f>IF('Student Record paste by SD'!A95&gt;8,"",IF('Student Record paste by SD'!G95="","",UPPER('Student Record paste by SD'!G95)))</f>
        <v>DALA RAM</v>
      </c>
      <c r="D98" s="5">
        <f>IF('Student Record paste by SD'!A95&gt;8,"",IF('Student Record paste by SD'!A95="","",'Student Record paste by SD'!A95))</f>
        <v>8</v>
      </c>
      <c r="E98" s="7" t="str">
        <f t="shared" si="2"/>
        <v/>
      </c>
      <c r="F98" s="25"/>
      <c r="G98" s="6" t="str">
        <f t="shared" si="3"/>
        <v/>
      </c>
      <c r="H98" s="50"/>
      <c r="I98" s="4"/>
      <c r="M98" s="9" t="str">
        <f>IF('Student Record paste by SD'!A95&gt;8,"",IF('Student Record paste by SD'!I95="","",UPPER('Student Record paste by SD'!I95)))</f>
        <v>M</v>
      </c>
    </row>
    <row r="99" spans="1:13" ht="21" customHeight="1">
      <c r="A99" s="54">
        <v>95</v>
      </c>
      <c r="B99" s="53" t="str">
        <f>IF('Student Record paste by SD'!A96&gt;8,"",IF('Student Record paste by SD'!E96="","",UPPER('Student Record paste by SD'!E96)))</f>
        <v>REKHA DEWASI</v>
      </c>
      <c r="C99" s="53" t="str">
        <f>IF('Student Record paste by SD'!A96&gt;8,"",IF('Student Record paste by SD'!G96="","",UPPER('Student Record paste by SD'!G96)))</f>
        <v>SUJA RAM</v>
      </c>
      <c r="D99" s="5">
        <f>IF('Student Record paste by SD'!A96&gt;8,"",IF('Student Record paste by SD'!A96="","",'Student Record paste by SD'!A96))</f>
        <v>8</v>
      </c>
      <c r="E99" s="7" t="str">
        <f t="shared" si="2"/>
        <v/>
      </c>
      <c r="F99" s="25"/>
      <c r="G99" s="6" t="str">
        <f t="shared" si="3"/>
        <v/>
      </c>
      <c r="H99" s="50"/>
      <c r="I99" s="4"/>
      <c r="M99" s="9" t="str">
        <f>IF('Student Record paste by SD'!A96&gt;8,"",IF('Student Record paste by SD'!I96="","",UPPER('Student Record paste by SD'!I96)))</f>
        <v>F</v>
      </c>
    </row>
    <row r="100" spans="1:13" ht="21" customHeight="1">
      <c r="A100" s="54">
        <v>96</v>
      </c>
      <c r="B100" s="53" t="str">
        <f>IF('Student Record paste by SD'!A97&gt;8,"",IF('Student Record paste by SD'!E97="","",UPPER('Student Record paste by SD'!E97)))</f>
        <v>REKHA DEWASI</v>
      </c>
      <c r="C100" s="53" t="str">
        <f>IF('Student Record paste by SD'!A97&gt;8,"",IF('Student Record paste by SD'!G97="","",UPPER('Student Record paste by SD'!G97)))</f>
        <v>SHIVNATH RAM</v>
      </c>
      <c r="D100" s="5">
        <f>IF('Student Record paste by SD'!A97&gt;8,"",IF('Student Record paste by SD'!A97="","",'Student Record paste by SD'!A97))</f>
        <v>8</v>
      </c>
      <c r="E100" s="7" t="str">
        <f t="shared" si="2"/>
        <v/>
      </c>
      <c r="F100" s="25"/>
      <c r="G100" s="6" t="str">
        <f t="shared" si="3"/>
        <v/>
      </c>
      <c r="H100" s="50"/>
      <c r="I100" s="4"/>
      <c r="M100" s="9" t="str">
        <f>IF('Student Record paste by SD'!A97&gt;8,"",IF('Student Record paste by SD'!I97="","",UPPER('Student Record paste by SD'!I97)))</f>
        <v>F</v>
      </c>
    </row>
    <row r="101" spans="1:13" ht="21" customHeight="1">
      <c r="A101" s="54">
        <v>97</v>
      </c>
      <c r="B101" s="53" t="str">
        <f>IF('Student Record paste by SD'!A98&gt;8,"",IF('Student Record paste by SD'!E98="","",UPPER('Student Record paste by SD'!E98)))</f>
        <v>RINKU DEVI</v>
      </c>
      <c r="C101" s="53" t="str">
        <f>IF('Student Record paste by SD'!A98&gt;8,"",IF('Student Record paste by SD'!G98="","",UPPER('Student Record paste by SD'!G98)))</f>
        <v>JEEVA RAM</v>
      </c>
      <c r="D101" s="5">
        <f>IF('Student Record paste by SD'!A98&gt;8,"",IF('Student Record paste by SD'!A98="","",'Student Record paste by SD'!A98))</f>
        <v>8</v>
      </c>
      <c r="E101" s="7" t="str">
        <f t="shared" si="2"/>
        <v/>
      </c>
      <c r="F101" s="25"/>
      <c r="G101" s="6" t="str">
        <f t="shared" si="3"/>
        <v/>
      </c>
      <c r="H101" s="50"/>
      <c r="I101" s="4"/>
      <c r="M101" s="9" t="str">
        <f>IF('Student Record paste by SD'!A98&gt;8,"",IF('Student Record paste by SD'!I98="","",UPPER('Student Record paste by SD'!I98)))</f>
        <v>F</v>
      </c>
    </row>
    <row r="102" spans="1:13" ht="21" customHeight="1">
      <c r="A102" s="54">
        <v>98</v>
      </c>
      <c r="B102" s="53" t="str">
        <f>IF('Student Record paste by SD'!A99&gt;8,"",IF('Student Record paste by SD'!E99="","",UPPER('Student Record paste by SD'!E99)))</f>
        <v>SUMAN DEWASI</v>
      </c>
      <c r="C102" s="53" t="str">
        <f>IF('Student Record paste by SD'!A99&gt;8,"",IF('Student Record paste by SD'!G99="","",UPPER('Student Record paste by SD'!G99)))</f>
        <v>BHANWAR LAL</v>
      </c>
      <c r="D102" s="5">
        <f>IF('Student Record paste by SD'!A99&gt;8,"",IF('Student Record paste by SD'!A99="","",'Student Record paste by SD'!A99))</f>
        <v>8</v>
      </c>
      <c r="E102" s="7" t="str">
        <f t="shared" si="2"/>
        <v/>
      </c>
      <c r="F102" s="25"/>
      <c r="G102" s="6" t="str">
        <f t="shared" si="3"/>
        <v/>
      </c>
      <c r="H102" s="50"/>
      <c r="I102" s="4"/>
      <c r="M102" s="9" t="str">
        <f>IF('Student Record paste by SD'!A99&gt;8,"",IF('Student Record paste by SD'!I99="","",UPPER('Student Record paste by SD'!I99)))</f>
        <v>F</v>
      </c>
    </row>
    <row r="103" spans="1:13" ht="21" customHeight="1">
      <c r="A103" s="54">
        <v>99</v>
      </c>
      <c r="B103" s="53" t="str">
        <f>IF('Student Record paste by SD'!A100&gt;8,"",IF('Student Record paste by SD'!E100="","",UPPER('Student Record paste by SD'!E100)))</f>
        <v>SUNDAR DEVASI</v>
      </c>
      <c r="C103" s="53" t="str">
        <f>IF('Student Record paste by SD'!A100&gt;8,"",IF('Student Record paste by SD'!G100="","",UPPER('Student Record paste by SD'!G100)))</f>
        <v>BHOPA RAM</v>
      </c>
      <c r="D103" s="5">
        <f>IF('Student Record paste by SD'!A100&gt;8,"",IF('Student Record paste by SD'!A100="","",'Student Record paste by SD'!A100))</f>
        <v>8</v>
      </c>
      <c r="E103" s="7" t="str">
        <f t="shared" si="2"/>
        <v/>
      </c>
      <c r="F103" s="25"/>
      <c r="G103" s="6" t="str">
        <f t="shared" si="3"/>
        <v/>
      </c>
      <c r="H103" s="50"/>
      <c r="I103" s="4"/>
      <c r="M103" s="9" t="str">
        <f>IF('Student Record paste by SD'!A100&gt;8,"",IF('Student Record paste by SD'!I100="","",UPPER('Student Record paste by SD'!I100)))</f>
        <v>F</v>
      </c>
    </row>
    <row r="104" spans="1:13" ht="21" customHeight="1">
      <c r="A104" s="54">
        <v>100</v>
      </c>
      <c r="B104" s="53" t="str">
        <f>IF('Student Record paste by SD'!A101&gt;8,"",IF('Student Record paste by SD'!E101="","",UPPER('Student Record paste by SD'!E101)))</f>
        <v>SURESH DEWASI</v>
      </c>
      <c r="C104" s="53" t="str">
        <f>IF('Student Record paste by SD'!A101&gt;8,"",IF('Student Record paste by SD'!G101="","",UPPER('Student Record paste by SD'!G101)))</f>
        <v>BHUNDA RAM</v>
      </c>
      <c r="D104" s="5">
        <f>IF('Student Record paste by SD'!A101&gt;8,"",IF('Student Record paste by SD'!A101="","",'Student Record paste by SD'!A101))</f>
        <v>8</v>
      </c>
      <c r="E104" s="7" t="str">
        <f t="shared" si="2"/>
        <v/>
      </c>
      <c r="F104" s="25"/>
      <c r="G104" s="6" t="str">
        <f t="shared" si="3"/>
        <v/>
      </c>
      <c r="H104" s="50"/>
      <c r="I104" s="4"/>
      <c r="M104" s="9" t="str">
        <f>IF('Student Record paste by SD'!A101&gt;8,"",IF('Student Record paste by SD'!I101="","",UPPER('Student Record paste by SD'!I101)))</f>
        <v>M</v>
      </c>
    </row>
    <row r="105" spans="1:13" ht="21" customHeight="1">
      <c r="A105" s="54">
        <v>101</v>
      </c>
      <c r="B105" s="53" t="str">
        <f>IF('Student Record paste by SD'!A102&gt;8,"",IF('Student Record paste by SD'!E102="","",UPPER('Student Record paste by SD'!E102)))</f>
        <v>VIMLA</v>
      </c>
      <c r="C105" s="53" t="str">
        <f>IF('Student Record paste by SD'!A102&gt;8,"",IF('Student Record paste by SD'!G102="","",UPPER('Student Record paste by SD'!G102)))</f>
        <v>DEEPA RAM</v>
      </c>
      <c r="D105" s="5">
        <f>IF('Student Record paste by SD'!A102&gt;8,"",IF('Student Record paste by SD'!A102="","",'Student Record paste by SD'!A102))</f>
        <v>8</v>
      </c>
      <c r="E105" s="7" t="str">
        <f t="shared" si="2"/>
        <v/>
      </c>
      <c r="F105" s="25"/>
      <c r="G105" s="6" t="str">
        <f t="shared" si="3"/>
        <v/>
      </c>
      <c r="H105" s="50"/>
      <c r="I105" s="4"/>
      <c r="M105" s="9" t="str">
        <f>IF('Student Record paste by SD'!A102&gt;8,"",IF('Student Record paste by SD'!I102="","",UPPER('Student Record paste by SD'!I102)))</f>
        <v>F</v>
      </c>
    </row>
    <row r="106" spans="1:13" ht="21" customHeight="1">
      <c r="A106" s="54">
        <v>102</v>
      </c>
      <c r="B106" s="53" t="str">
        <f>IF('Student Record paste by SD'!A103&gt;8,"",IF('Student Record paste by SD'!E103="","",UPPER('Student Record paste by SD'!E103)))</f>
        <v>YUVRAJ SINGH</v>
      </c>
      <c r="C106" s="53" t="str">
        <f>IF('Student Record paste by SD'!A103&gt;8,"",IF('Student Record paste by SD'!G103="","",UPPER('Student Record paste by SD'!G103)))</f>
        <v>BHERU SINGH</v>
      </c>
      <c r="D106" s="5">
        <f>IF('Student Record paste by SD'!A103&gt;8,"",IF('Student Record paste by SD'!A103="","",'Student Record paste by SD'!A103))</f>
        <v>8</v>
      </c>
      <c r="E106" s="7" t="str">
        <f t="shared" si="2"/>
        <v/>
      </c>
      <c r="F106" s="25"/>
      <c r="G106" s="6" t="str">
        <f t="shared" si="3"/>
        <v/>
      </c>
      <c r="H106" s="50"/>
      <c r="I106" s="4"/>
      <c r="M106" s="9" t="str">
        <f>IF('Student Record paste by SD'!A103&gt;8,"",IF('Student Record paste by SD'!I103="","",UPPER('Student Record paste by SD'!I103)))</f>
        <v>M</v>
      </c>
    </row>
    <row r="107" spans="1:13" ht="21" customHeight="1">
      <c r="A107" s="54">
        <v>103</v>
      </c>
      <c r="B107" s="53" t="str">
        <f>IF('Student Record paste by SD'!A104&gt;8,"",IF('Student Record paste by SD'!E104="","",UPPER('Student Record paste by SD'!E104)))</f>
        <v/>
      </c>
      <c r="C107" s="53" t="str">
        <f>IF('Student Record paste by SD'!A104&gt;8,"",IF('Student Record paste by SD'!G104="","",UPPER('Student Record paste by SD'!G104)))</f>
        <v/>
      </c>
      <c r="D107" s="5" t="str">
        <f>IF('Student Record paste by SD'!A104&gt;8,"",IF('Student Record paste by SD'!A104="","",'Student Record paste by SD'!A104))</f>
        <v/>
      </c>
      <c r="E107" s="7" t="str">
        <f t="shared" si="2"/>
        <v/>
      </c>
      <c r="F107" s="25"/>
      <c r="G107" s="6" t="str">
        <f t="shared" si="3"/>
        <v/>
      </c>
      <c r="H107" s="50"/>
      <c r="I107" s="4"/>
      <c r="M107" s="9" t="str">
        <f>IF('Student Record paste by SD'!A104&gt;8,"",IF('Student Record paste by SD'!I104="","",UPPER('Student Record paste by SD'!I104)))</f>
        <v/>
      </c>
    </row>
    <row r="108" spans="1:13" ht="21" customHeight="1">
      <c r="A108" s="54">
        <v>104</v>
      </c>
      <c r="B108" s="53" t="str">
        <f>IF('Student Record paste by SD'!A105&gt;8,"",IF('Student Record paste by SD'!E105="","",UPPER('Student Record paste by SD'!E105)))</f>
        <v/>
      </c>
      <c r="C108" s="53" t="str">
        <f>IF('Student Record paste by SD'!A105&gt;8,"",IF('Student Record paste by SD'!G105="","",UPPER('Student Record paste by SD'!G105)))</f>
        <v/>
      </c>
      <c r="D108" s="5" t="str">
        <f>IF('Student Record paste by SD'!A105&gt;8,"",IF('Student Record paste by SD'!A105="","",'Student Record paste by SD'!A105))</f>
        <v/>
      </c>
      <c r="E108" s="7" t="str">
        <f t="shared" si="2"/>
        <v/>
      </c>
      <c r="F108" s="25"/>
      <c r="G108" s="6" t="str">
        <f t="shared" si="3"/>
        <v/>
      </c>
      <c r="H108" s="50"/>
      <c r="I108" s="4"/>
      <c r="M108" s="9" t="str">
        <f>IF('Student Record paste by SD'!A105&gt;8,"",IF('Student Record paste by SD'!I105="","",UPPER('Student Record paste by SD'!I105)))</f>
        <v/>
      </c>
    </row>
    <row r="109" spans="1:13" ht="21" customHeight="1">
      <c r="A109" s="54">
        <v>105</v>
      </c>
      <c r="B109" s="53" t="str">
        <f>IF('Student Record paste by SD'!A106&gt;8,"",IF('Student Record paste by SD'!E106="","",UPPER('Student Record paste by SD'!E106)))</f>
        <v/>
      </c>
      <c r="C109" s="53" t="str">
        <f>IF('Student Record paste by SD'!A106&gt;8,"",IF('Student Record paste by SD'!G106="","",UPPER('Student Record paste by SD'!G106)))</f>
        <v/>
      </c>
      <c r="D109" s="5" t="str">
        <f>IF('Student Record paste by SD'!A106&gt;8,"",IF('Student Record paste by SD'!A106="","",'Student Record paste by SD'!A106))</f>
        <v/>
      </c>
      <c r="E109" s="7" t="str">
        <f t="shared" si="2"/>
        <v/>
      </c>
      <c r="F109" s="25"/>
      <c r="G109" s="6" t="str">
        <f t="shared" si="3"/>
        <v/>
      </c>
      <c r="H109" s="50"/>
      <c r="I109" s="4"/>
      <c r="M109" s="9" t="str">
        <f>IF('Student Record paste by SD'!A106&gt;8,"",IF('Student Record paste by SD'!I106="","",UPPER('Student Record paste by SD'!I106)))</f>
        <v/>
      </c>
    </row>
    <row r="110" spans="1:13" ht="21" customHeight="1">
      <c r="A110" s="54">
        <v>106</v>
      </c>
      <c r="B110" s="53" t="str">
        <f>IF('Student Record paste by SD'!A107&gt;8,"",IF('Student Record paste by SD'!E107="","",UPPER('Student Record paste by SD'!E107)))</f>
        <v/>
      </c>
      <c r="C110" s="53" t="str">
        <f>IF('Student Record paste by SD'!A107&gt;8,"",IF('Student Record paste by SD'!G107="","",UPPER('Student Record paste by SD'!G107)))</f>
        <v/>
      </c>
      <c r="D110" s="5" t="str">
        <f>IF('Student Record paste by SD'!A107&gt;8,"",IF('Student Record paste by SD'!A107="","",'Student Record paste by SD'!A107))</f>
        <v/>
      </c>
      <c r="E110" s="7" t="str">
        <f t="shared" si="2"/>
        <v/>
      </c>
      <c r="F110" s="25"/>
      <c r="G110" s="6" t="str">
        <f t="shared" si="3"/>
        <v/>
      </c>
      <c r="H110" s="50"/>
      <c r="I110" s="4"/>
      <c r="M110" s="9" t="str">
        <f>IF('Student Record paste by SD'!A107&gt;8,"",IF('Student Record paste by SD'!I107="","",UPPER('Student Record paste by SD'!I107)))</f>
        <v/>
      </c>
    </row>
    <row r="111" spans="1:13" ht="21" customHeight="1">
      <c r="A111" s="54">
        <v>107</v>
      </c>
      <c r="B111" s="53" t="str">
        <f>IF('Student Record paste by SD'!A108&gt;8,"",IF('Student Record paste by SD'!E108="","",UPPER('Student Record paste by SD'!E108)))</f>
        <v/>
      </c>
      <c r="C111" s="53" t="str">
        <f>IF('Student Record paste by SD'!A108&gt;8,"",IF('Student Record paste by SD'!G108="","",UPPER('Student Record paste by SD'!G108)))</f>
        <v/>
      </c>
      <c r="D111" s="5" t="str">
        <f>IF('Student Record paste by SD'!A108&gt;8,"",IF('Student Record paste by SD'!A108="","",'Student Record paste by SD'!A108))</f>
        <v/>
      </c>
      <c r="E111" s="7" t="str">
        <f t="shared" si="2"/>
        <v/>
      </c>
      <c r="F111" s="25"/>
      <c r="G111" s="6" t="str">
        <f t="shared" si="3"/>
        <v/>
      </c>
      <c r="H111" s="50"/>
      <c r="I111" s="4"/>
      <c r="M111" s="9" t="str">
        <f>IF('Student Record paste by SD'!A108&gt;8,"",IF('Student Record paste by SD'!I108="","",UPPER('Student Record paste by SD'!I108)))</f>
        <v/>
      </c>
    </row>
    <row r="112" spans="1:13" ht="21" customHeight="1">
      <c r="A112" s="54">
        <v>108</v>
      </c>
      <c r="B112" s="53" t="str">
        <f>IF('Student Record paste by SD'!A109&gt;8,"",IF('Student Record paste by SD'!E109="","",UPPER('Student Record paste by SD'!E109)))</f>
        <v/>
      </c>
      <c r="C112" s="53" t="str">
        <f>IF('Student Record paste by SD'!A109&gt;8,"",IF('Student Record paste by SD'!G109="","",UPPER('Student Record paste by SD'!G109)))</f>
        <v/>
      </c>
      <c r="D112" s="5" t="str">
        <f>IF('Student Record paste by SD'!A109&gt;8,"",IF('Student Record paste by SD'!A109="","",'Student Record paste by SD'!A109))</f>
        <v/>
      </c>
      <c r="E112" s="7" t="str">
        <f t="shared" si="2"/>
        <v/>
      </c>
      <c r="F112" s="25"/>
      <c r="G112" s="6" t="str">
        <f t="shared" si="3"/>
        <v/>
      </c>
      <c r="H112" s="50"/>
      <c r="I112" s="4"/>
      <c r="M112" s="9" t="str">
        <f>IF('Student Record paste by SD'!A109&gt;8,"",IF('Student Record paste by SD'!I109="","",UPPER('Student Record paste by SD'!I109)))</f>
        <v/>
      </c>
    </row>
    <row r="113" spans="1:13" ht="21" customHeight="1">
      <c r="A113" s="54">
        <v>109</v>
      </c>
      <c r="B113" s="53" t="str">
        <f>IF('Student Record paste by SD'!A110&gt;8,"",IF('Student Record paste by SD'!E110="","",UPPER('Student Record paste by SD'!E110)))</f>
        <v/>
      </c>
      <c r="C113" s="53" t="str">
        <f>IF('Student Record paste by SD'!A110&gt;8,"",IF('Student Record paste by SD'!G110="","",UPPER('Student Record paste by SD'!G110)))</f>
        <v/>
      </c>
      <c r="D113" s="5" t="str">
        <f>IF('Student Record paste by SD'!A110&gt;8,"",IF('Student Record paste by SD'!A110="","",'Student Record paste by SD'!A110))</f>
        <v/>
      </c>
      <c r="E113" s="7" t="str">
        <f t="shared" si="2"/>
        <v/>
      </c>
      <c r="F113" s="25"/>
      <c r="G113" s="6" t="str">
        <f t="shared" si="3"/>
        <v/>
      </c>
      <c r="H113" s="50"/>
      <c r="I113" s="4"/>
      <c r="M113" s="9" t="str">
        <f>IF('Student Record paste by SD'!A110&gt;8,"",IF('Student Record paste by SD'!I110="","",UPPER('Student Record paste by SD'!I110)))</f>
        <v/>
      </c>
    </row>
    <row r="114" spans="1:13" ht="21" customHeight="1">
      <c r="A114" s="54">
        <v>110</v>
      </c>
      <c r="B114" s="53" t="str">
        <f>IF('Student Record paste by SD'!A111&gt;8,"",IF('Student Record paste by SD'!E111="","",UPPER('Student Record paste by SD'!E111)))</f>
        <v/>
      </c>
      <c r="C114" s="53" t="str">
        <f>IF('Student Record paste by SD'!A111&gt;8,"",IF('Student Record paste by SD'!G111="","",UPPER('Student Record paste by SD'!G111)))</f>
        <v/>
      </c>
      <c r="D114" s="5" t="str">
        <f>IF('Student Record paste by SD'!A111&gt;8,"",IF('Student Record paste by SD'!A111="","",'Student Record paste by SD'!A111))</f>
        <v/>
      </c>
      <c r="E114" s="7" t="str">
        <f t="shared" si="2"/>
        <v/>
      </c>
      <c r="F114" s="25"/>
      <c r="G114" s="6" t="str">
        <f t="shared" si="3"/>
        <v/>
      </c>
      <c r="H114" s="50"/>
      <c r="I114" s="4"/>
      <c r="M114" s="9" t="str">
        <f>IF('Student Record paste by SD'!A111&gt;8,"",IF('Student Record paste by SD'!I111="","",UPPER('Student Record paste by SD'!I111)))</f>
        <v/>
      </c>
    </row>
    <row r="115" spans="1:13" ht="21" customHeight="1">
      <c r="A115" s="54">
        <v>111</v>
      </c>
      <c r="B115" s="53" t="str">
        <f>IF('Student Record paste by SD'!A112&gt;8,"",IF('Student Record paste by SD'!E112="","",UPPER('Student Record paste by SD'!E112)))</f>
        <v/>
      </c>
      <c r="C115" s="53" t="str">
        <f>IF('Student Record paste by SD'!A112&gt;8,"",IF('Student Record paste by SD'!G112="","",UPPER('Student Record paste by SD'!G112)))</f>
        <v/>
      </c>
      <c r="D115" s="5" t="str">
        <f>IF('Student Record paste by SD'!A112&gt;8,"",IF('Student Record paste by SD'!A112="","",'Student Record paste by SD'!A112))</f>
        <v/>
      </c>
      <c r="E115" s="7" t="str">
        <f t="shared" si="2"/>
        <v/>
      </c>
      <c r="F115" s="25"/>
      <c r="G115" s="6" t="str">
        <f t="shared" si="3"/>
        <v/>
      </c>
      <c r="H115" s="50"/>
      <c r="I115" s="4"/>
      <c r="M115" s="9" t="str">
        <f>IF('Student Record paste by SD'!A112&gt;8,"",IF('Student Record paste by SD'!I112="","",UPPER('Student Record paste by SD'!I112)))</f>
        <v/>
      </c>
    </row>
    <row r="116" spans="1:13" ht="21" customHeight="1">
      <c r="A116" s="54">
        <v>112</v>
      </c>
      <c r="B116" s="53" t="str">
        <f>IF('Student Record paste by SD'!A113&gt;8,"",IF('Student Record paste by SD'!E113="","",UPPER('Student Record paste by SD'!E113)))</f>
        <v/>
      </c>
      <c r="C116" s="53" t="str">
        <f>IF('Student Record paste by SD'!A113&gt;8,"",IF('Student Record paste by SD'!G113="","",UPPER('Student Record paste by SD'!G113)))</f>
        <v/>
      </c>
      <c r="D116" s="5" t="str">
        <f>IF('Student Record paste by SD'!A113&gt;8,"",IF('Student Record paste by SD'!A113="","",'Student Record paste by SD'!A113))</f>
        <v/>
      </c>
      <c r="E116" s="7" t="str">
        <f t="shared" si="2"/>
        <v/>
      </c>
      <c r="F116" s="25"/>
      <c r="G116" s="6" t="str">
        <f t="shared" si="3"/>
        <v/>
      </c>
      <c r="H116" s="50"/>
      <c r="I116" s="4"/>
      <c r="M116" s="9" t="str">
        <f>IF('Student Record paste by SD'!A113&gt;8,"",IF('Student Record paste by SD'!I113="","",UPPER('Student Record paste by SD'!I113)))</f>
        <v/>
      </c>
    </row>
    <row r="117" spans="1:13" ht="21" customHeight="1">
      <c r="A117" s="54">
        <v>113</v>
      </c>
      <c r="B117" s="53" t="str">
        <f>IF('Student Record paste by SD'!A114&gt;8,"",IF('Student Record paste by SD'!E114="","",UPPER('Student Record paste by SD'!E114)))</f>
        <v/>
      </c>
      <c r="C117" s="53" t="str">
        <f>IF('Student Record paste by SD'!A114&gt;8,"",IF('Student Record paste by SD'!G114="","",UPPER('Student Record paste by SD'!G114)))</f>
        <v/>
      </c>
      <c r="D117" s="5" t="str">
        <f>IF('Student Record paste by SD'!A114&gt;8,"",IF('Student Record paste by SD'!A114="","",'Student Record paste by SD'!A114))</f>
        <v/>
      </c>
      <c r="E117" s="7" t="str">
        <f t="shared" si="2"/>
        <v/>
      </c>
      <c r="F117" s="25"/>
      <c r="G117" s="6" t="str">
        <f t="shared" si="3"/>
        <v/>
      </c>
      <c r="H117" s="50"/>
      <c r="I117" s="4"/>
      <c r="M117" s="9" t="str">
        <f>IF('Student Record paste by SD'!A114&gt;8,"",IF('Student Record paste by SD'!I114="","",UPPER('Student Record paste by SD'!I114)))</f>
        <v/>
      </c>
    </row>
    <row r="118" spans="1:13" ht="21" customHeight="1">
      <c r="A118" s="54">
        <v>114</v>
      </c>
      <c r="B118" s="53" t="str">
        <f>IF('Student Record paste by SD'!A115&gt;8,"",IF('Student Record paste by SD'!E115="","",UPPER('Student Record paste by SD'!E115)))</f>
        <v/>
      </c>
      <c r="C118" s="53" t="str">
        <f>IF('Student Record paste by SD'!A115&gt;8,"",IF('Student Record paste by SD'!G115="","",UPPER('Student Record paste by SD'!G115)))</f>
        <v/>
      </c>
      <c r="D118" s="5" t="str">
        <f>IF('Student Record paste by SD'!A115&gt;8,"",IF('Student Record paste by SD'!A115="","",'Student Record paste by SD'!A115))</f>
        <v/>
      </c>
      <c r="E118" s="7" t="str">
        <f t="shared" si="2"/>
        <v/>
      </c>
      <c r="F118" s="25"/>
      <c r="G118" s="6" t="str">
        <f t="shared" si="3"/>
        <v/>
      </c>
      <c r="H118" s="50"/>
      <c r="I118" s="4"/>
      <c r="M118" s="9" t="str">
        <f>IF('Student Record paste by SD'!A115&gt;8,"",IF('Student Record paste by SD'!I115="","",UPPER('Student Record paste by SD'!I115)))</f>
        <v/>
      </c>
    </row>
    <row r="119" spans="1:13" ht="21" customHeight="1">
      <c r="A119" s="54">
        <v>115</v>
      </c>
      <c r="B119" s="53" t="str">
        <f>IF('Student Record paste by SD'!A116&gt;8,"",IF('Student Record paste by SD'!E116="","",UPPER('Student Record paste by SD'!E116)))</f>
        <v/>
      </c>
      <c r="C119" s="53" t="str">
        <f>IF('Student Record paste by SD'!A116&gt;8,"",IF('Student Record paste by SD'!G116="","",UPPER('Student Record paste by SD'!G116)))</f>
        <v/>
      </c>
      <c r="D119" s="5" t="str">
        <f>IF('Student Record paste by SD'!A116&gt;8,"",IF('Student Record paste by SD'!A116="","",'Student Record paste by SD'!A116))</f>
        <v/>
      </c>
      <c r="E119" s="7" t="str">
        <f t="shared" si="2"/>
        <v/>
      </c>
      <c r="F119" s="25"/>
      <c r="G119" s="6" t="str">
        <f t="shared" si="3"/>
        <v/>
      </c>
      <c r="H119" s="50"/>
      <c r="I119" s="4"/>
      <c r="M119" s="9" t="str">
        <f>IF('Student Record paste by SD'!A116&gt;8,"",IF('Student Record paste by SD'!I116="","",UPPER('Student Record paste by SD'!I116)))</f>
        <v/>
      </c>
    </row>
    <row r="120" spans="1:13" ht="21" customHeight="1">
      <c r="A120" s="54">
        <v>116</v>
      </c>
      <c r="B120" s="53" t="str">
        <f>IF('Student Record paste by SD'!A117&gt;8,"",IF('Student Record paste by SD'!E117="","",UPPER('Student Record paste by SD'!E117)))</f>
        <v/>
      </c>
      <c r="C120" s="53" t="str">
        <f>IF('Student Record paste by SD'!A117&gt;8,"",IF('Student Record paste by SD'!G117="","",UPPER('Student Record paste by SD'!G117)))</f>
        <v/>
      </c>
      <c r="D120" s="5" t="str">
        <f>IF('Student Record paste by SD'!A117&gt;8,"",IF('Student Record paste by SD'!A117="","",'Student Record paste by SD'!A117))</f>
        <v/>
      </c>
      <c r="E120" s="7" t="str">
        <f t="shared" si="2"/>
        <v/>
      </c>
      <c r="F120" s="25"/>
      <c r="G120" s="6" t="str">
        <f t="shared" si="3"/>
        <v/>
      </c>
      <c r="H120" s="50"/>
      <c r="I120" s="4"/>
      <c r="M120" s="9" t="str">
        <f>IF('Student Record paste by SD'!A117&gt;8,"",IF('Student Record paste by SD'!I117="","",UPPER('Student Record paste by SD'!I117)))</f>
        <v/>
      </c>
    </row>
    <row r="121" spans="1:13" ht="21" customHeight="1">
      <c r="A121" s="54">
        <v>117</v>
      </c>
      <c r="B121" s="53" t="str">
        <f>IF('Student Record paste by SD'!A118&gt;8,"",IF('Student Record paste by SD'!E118="","",UPPER('Student Record paste by SD'!E118)))</f>
        <v/>
      </c>
      <c r="C121" s="53" t="str">
        <f>IF('Student Record paste by SD'!A118&gt;8,"",IF('Student Record paste by SD'!G118="","",UPPER('Student Record paste by SD'!G118)))</f>
        <v/>
      </c>
      <c r="D121" s="5" t="str">
        <f>IF('Student Record paste by SD'!A118&gt;8,"",IF('Student Record paste by SD'!A118="","",'Student Record paste by SD'!A118))</f>
        <v/>
      </c>
      <c r="E121" s="7" t="str">
        <f t="shared" si="2"/>
        <v/>
      </c>
      <c r="F121" s="25"/>
      <c r="G121" s="6" t="str">
        <f t="shared" si="3"/>
        <v/>
      </c>
      <c r="H121" s="50"/>
      <c r="I121" s="4"/>
      <c r="M121" s="9" t="str">
        <f>IF('Student Record paste by SD'!A118&gt;8,"",IF('Student Record paste by SD'!I118="","",UPPER('Student Record paste by SD'!I118)))</f>
        <v/>
      </c>
    </row>
    <row r="122" spans="1:13" ht="21" customHeight="1">
      <c r="A122" s="54">
        <v>118</v>
      </c>
      <c r="B122" s="53" t="str">
        <f>IF('Student Record paste by SD'!A119&gt;8,"",IF('Student Record paste by SD'!E119="","",UPPER('Student Record paste by SD'!E119)))</f>
        <v/>
      </c>
      <c r="C122" s="53" t="str">
        <f>IF('Student Record paste by SD'!A119&gt;8,"",IF('Student Record paste by SD'!G119="","",UPPER('Student Record paste by SD'!G119)))</f>
        <v/>
      </c>
      <c r="D122" s="5" t="str">
        <f>IF('Student Record paste by SD'!A119&gt;8,"",IF('Student Record paste by SD'!A119="","",'Student Record paste by SD'!A119))</f>
        <v/>
      </c>
      <c r="E122" s="7" t="str">
        <f t="shared" si="2"/>
        <v/>
      </c>
      <c r="F122" s="25"/>
      <c r="G122" s="6" t="str">
        <f t="shared" si="3"/>
        <v/>
      </c>
      <c r="H122" s="50"/>
      <c r="I122" s="4"/>
      <c r="M122" s="9" t="str">
        <f>IF('Student Record paste by SD'!A119&gt;8,"",IF('Student Record paste by SD'!I119="","",UPPER('Student Record paste by SD'!I119)))</f>
        <v/>
      </c>
    </row>
    <row r="123" spans="1:13" ht="21" customHeight="1">
      <c r="A123" s="54">
        <v>119</v>
      </c>
      <c r="B123" s="53" t="str">
        <f>IF('Student Record paste by SD'!A120&gt;8,"",IF('Student Record paste by SD'!E120="","",UPPER('Student Record paste by SD'!E120)))</f>
        <v/>
      </c>
      <c r="C123" s="53" t="str">
        <f>IF('Student Record paste by SD'!A120&gt;8,"",IF('Student Record paste by SD'!G120="","",UPPER('Student Record paste by SD'!G120)))</f>
        <v/>
      </c>
      <c r="D123" s="5" t="str">
        <f>IF('Student Record paste by SD'!A120&gt;8,"",IF('Student Record paste by SD'!A120="","",'Student Record paste by SD'!A120))</f>
        <v/>
      </c>
      <c r="E123" s="7" t="str">
        <f t="shared" si="2"/>
        <v/>
      </c>
      <c r="F123" s="25"/>
      <c r="G123" s="6" t="str">
        <f t="shared" si="3"/>
        <v/>
      </c>
      <c r="H123" s="50"/>
      <c r="I123" s="4"/>
      <c r="M123" s="9" t="str">
        <f>IF('Student Record paste by SD'!A120&gt;8,"",IF('Student Record paste by SD'!I120="","",UPPER('Student Record paste by SD'!I120)))</f>
        <v/>
      </c>
    </row>
    <row r="124" spans="1:13" ht="21" customHeight="1">
      <c r="A124" s="54">
        <v>120</v>
      </c>
      <c r="B124" s="53" t="str">
        <f>IF('Student Record paste by SD'!A121&gt;8,"",IF('Student Record paste by SD'!E121="","",UPPER('Student Record paste by SD'!E121)))</f>
        <v/>
      </c>
      <c r="C124" s="53" t="str">
        <f>IF('Student Record paste by SD'!A121&gt;8,"",IF('Student Record paste by SD'!G121="","",UPPER('Student Record paste by SD'!G121)))</f>
        <v/>
      </c>
      <c r="D124" s="5" t="str">
        <f>IF('Student Record paste by SD'!A121&gt;8,"",IF('Student Record paste by SD'!A121="","",'Student Record paste by SD'!A121))</f>
        <v/>
      </c>
      <c r="E124" s="7" t="str">
        <f t="shared" si="2"/>
        <v/>
      </c>
      <c r="F124" s="25"/>
      <c r="G124" s="6" t="str">
        <f t="shared" si="3"/>
        <v/>
      </c>
      <c r="H124" s="50"/>
      <c r="I124" s="4"/>
      <c r="M124" s="9" t="str">
        <f>IF('Student Record paste by SD'!A121&gt;8,"",IF('Student Record paste by SD'!I121="","",UPPER('Student Record paste by SD'!I121)))</f>
        <v/>
      </c>
    </row>
    <row r="125" spans="1:13" ht="21" customHeight="1">
      <c r="A125" s="54">
        <v>121</v>
      </c>
      <c r="B125" s="53" t="str">
        <f>IF('Student Record paste by SD'!A122&gt;8,"",IF('Student Record paste by SD'!E122="","",UPPER('Student Record paste by SD'!E122)))</f>
        <v/>
      </c>
      <c r="C125" s="53" t="str">
        <f>IF('Student Record paste by SD'!A122&gt;8,"",IF('Student Record paste by SD'!G122="","",UPPER('Student Record paste by SD'!G122)))</f>
        <v/>
      </c>
      <c r="D125" s="5" t="str">
        <f>IF('Student Record paste by SD'!A122&gt;8,"",IF('Student Record paste by SD'!A122="","",'Student Record paste by SD'!A122))</f>
        <v/>
      </c>
      <c r="E125" s="7" t="str">
        <f t="shared" si="2"/>
        <v/>
      </c>
      <c r="F125" s="25"/>
      <c r="G125" s="6" t="str">
        <f t="shared" si="3"/>
        <v/>
      </c>
      <c r="H125" s="50"/>
      <c r="I125" s="4"/>
      <c r="M125" s="9" t="str">
        <f>IF('Student Record paste by SD'!A122&gt;8,"",IF('Student Record paste by SD'!I122="","",UPPER('Student Record paste by SD'!I122)))</f>
        <v/>
      </c>
    </row>
    <row r="126" spans="1:13" ht="21" customHeight="1">
      <c r="A126" s="54">
        <v>122</v>
      </c>
      <c r="B126" s="53" t="str">
        <f>IF('Student Record paste by SD'!A123&gt;8,"",IF('Student Record paste by SD'!E123="","",UPPER('Student Record paste by SD'!E123)))</f>
        <v/>
      </c>
      <c r="C126" s="53" t="str">
        <f>IF('Student Record paste by SD'!A123&gt;8,"",IF('Student Record paste by SD'!G123="","",UPPER('Student Record paste by SD'!G123)))</f>
        <v/>
      </c>
      <c r="D126" s="5" t="str">
        <f>IF('Student Record paste by SD'!A123&gt;8,"",IF('Student Record paste by SD'!A123="","",'Student Record paste by SD'!A123))</f>
        <v/>
      </c>
      <c r="E126" s="7" t="str">
        <f t="shared" si="2"/>
        <v/>
      </c>
      <c r="F126" s="25"/>
      <c r="G126" s="6" t="str">
        <f t="shared" si="3"/>
        <v/>
      </c>
      <c r="H126" s="50"/>
      <c r="I126" s="4"/>
      <c r="M126" s="9" t="str">
        <f>IF('Student Record paste by SD'!A123&gt;8,"",IF('Student Record paste by SD'!I123="","",UPPER('Student Record paste by SD'!I123)))</f>
        <v/>
      </c>
    </row>
    <row r="127" spans="1:13" ht="21" customHeight="1">
      <c r="A127" s="54">
        <v>123</v>
      </c>
      <c r="B127" s="53" t="str">
        <f>IF('Student Record paste by SD'!A124&gt;8,"",IF('Student Record paste by SD'!E124="","",UPPER('Student Record paste by SD'!E124)))</f>
        <v/>
      </c>
      <c r="C127" s="53" t="str">
        <f>IF('Student Record paste by SD'!A124&gt;8,"",IF('Student Record paste by SD'!G124="","",UPPER('Student Record paste by SD'!G124)))</f>
        <v/>
      </c>
      <c r="D127" s="5" t="str">
        <f>IF('Student Record paste by SD'!A124&gt;8,"",IF('Student Record paste by SD'!A124="","",'Student Record paste by SD'!A124))</f>
        <v/>
      </c>
      <c r="E127" s="7" t="str">
        <f t="shared" si="2"/>
        <v/>
      </c>
      <c r="F127" s="25"/>
      <c r="G127" s="6" t="str">
        <f t="shared" si="3"/>
        <v/>
      </c>
      <c r="H127" s="50"/>
      <c r="I127" s="4"/>
      <c r="M127" s="9" t="str">
        <f>IF('Student Record paste by SD'!A124&gt;8,"",IF('Student Record paste by SD'!I124="","",UPPER('Student Record paste by SD'!I124)))</f>
        <v/>
      </c>
    </row>
    <row r="128" spans="1:13" ht="21" customHeight="1">
      <c r="A128" s="54">
        <v>124</v>
      </c>
      <c r="B128" s="53" t="str">
        <f>IF('Student Record paste by SD'!A125&gt;8,"",IF('Student Record paste by SD'!E125="","",UPPER('Student Record paste by SD'!E125)))</f>
        <v/>
      </c>
      <c r="C128" s="53" t="str">
        <f>IF('Student Record paste by SD'!A125&gt;8,"",IF('Student Record paste by SD'!G125="","",UPPER('Student Record paste by SD'!G125)))</f>
        <v/>
      </c>
      <c r="D128" s="5" t="str">
        <f>IF('Student Record paste by SD'!A125&gt;8,"",IF('Student Record paste by SD'!A125="","",'Student Record paste by SD'!A125))</f>
        <v/>
      </c>
      <c r="E128" s="7" t="str">
        <f t="shared" si="2"/>
        <v/>
      </c>
      <c r="F128" s="25"/>
      <c r="G128" s="6" t="str">
        <f t="shared" si="3"/>
        <v/>
      </c>
      <c r="H128" s="50"/>
      <c r="I128" s="4"/>
      <c r="M128" s="9" t="str">
        <f>IF('Student Record paste by SD'!A125&gt;8,"",IF('Student Record paste by SD'!I125="","",UPPER('Student Record paste by SD'!I125)))</f>
        <v/>
      </c>
    </row>
    <row r="129" spans="1:13" ht="21" customHeight="1">
      <c r="A129" s="54">
        <v>125</v>
      </c>
      <c r="B129" s="53" t="str">
        <f>IF('Student Record paste by SD'!A126&gt;8,"",IF('Student Record paste by SD'!E126="","",UPPER('Student Record paste by SD'!E126)))</f>
        <v/>
      </c>
      <c r="C129" s="53" t="str">
        <f>IF('Student Record paste by SD'!A126&gt;8,"",IF('Student Record paste by SD'!G126="","",UPPER('Student Record paste by SD'!G126)))</f>
        <v/>
      </c>
      <c r="D129" s="5" t="str">
        <f>IF('Student Record paste by SD'!A126&gt;8,"",IF('Student Record paste by SD'!A126="","",'Student Record paste by SD'!A126))</f>
        <v/>
      </c>
      <c r="E129" s="7" t="str">
        <f t="shared" si="2"/>
        <v/>
      </c>
      <c r="F129" s="25"/>
      <c r="G129" s="6" t="str">
        <f t="shared" si="3"/>
        <v/>
      </c>
      <c r="H129" s="50"/>
      <c r="I129" s="4"/>
      <c r="M129" s="9" t="str">
        <f>IF('Student Record paste by SD'!A126&gt;8,"",IF('Student Record paste by SD'!I126="","",UPPER('Student Record paste by SD'!I126)))</f>
        <v/>
      </c>
    </row>
    <row r="130" spans="1:13" ht="21" customHeight="1">
      <c r="A130" s="54">
        <v>126</v>
      </c>
      <c r="B130" s="53" t="str">
        <f>IF('Student Record paste by SD'!A127&gt;8,"",IF('Student Record paste by SD'!E127="","",UPPER('Student Record paste by SD'!E127)))</f>
        <v/>
      </c>
      <c r="C130" s="53" t="str">
        <f>IF('Student Record paste by SD'!A127&gt;8,"",IF('Student Record paste by SD'!G127="","",UPPER('Student Record paste by SD'!G127)))</f>
        <v/>
      </c>
      <c r="D130" s="5" t="str">
        <f>IF('Student Record paste by SD'!A127&gt;8,"",IF('Student Record paste by SD'!A127="","",'Student Record paste by SD'!A127))</f>
        <v/>
      </c>
      <c r="E130" s="7" t="str">
        <f t="shared" si="2"/>
        <v/>
      </c>
      <c r="F130" s="25"/>
      <c r="G130" s="6" t="str">
        <f t="shared" si="3"/>
        <v/>
      </c>
      <c r="H130" s="50"/>
      <c r="I130" s="4"/>
      <c r="M130" s="9" t="str">
        <f>IF('Student Record paste by SD'!A127&gt;8,"",IF('Student Record paste by SD'!I127="","",UPPER('Student Record paste by SD'!I127)))</f>
        <v/>
      </c>
    </row>
    <row r="131" spans="1:13" ht="21" customHeight="1">
      <c r="A131" s="54">
        <v>127</v>
      </c>
      <c r="B131" s="53" t="str">
        <f>IF('Student Record paste by SD'!A128&gt;8,"",IF('Student Record paste by SD'!E128="","",UPPER('Student Record paste by SD'!E128)))</f>
        <v/>
      </c>
      <c r="C131" s="53" t="str">
        <f>IF('Student Record paste by SD'!A128&gt;8,"",IF('Student Record paste by SD'!G128="","",UPPER('Student Record paste by SD'!G128)))</f>
        <v/>
      </c>
      <c r="D131" s="5" t="str">
        <f>IF('Student Record paste by SD'!A128&gt;8,"",IF('Student Record paste by SD'!A128="","",'Student Record paste by SD'!A128))</f>
        <v/>
      </c>
      <c r="E131" s="7" t="str">
        <f t="shared" si="2"/>
        <v/>
      </c>
      <c r="F131" s="25"/>
      <c r="G131" s="6" t="str">
        <f t="shared" si="3"/>
        <v/>
      </c>
      <c r="H131" s="50"/>
      <c r="I131" s="4"/>
      <c r="M131" s="9" t="str">
        <f>IF('Student Record paste by SD'!A128&gt;8,"",IF('Student Record paste by SD'!I128="","",UPPER('Student Record paste by SD'!I128)))</f>
        <v/>
      </c>
    </row>
    <row r="132" spans="1:13" ht="21" customHeight="1">
      <c r="A132" s="54">
        <v>128</v>
      </c>
      <c r="B132" s="53" t="str">
        <f>IF('Student Record paste by SD'!A129&gt;8,"",IF('Student Record paste by SD'!E129="","",UPPER('Student Record paste by SD'!E129)))</f>
        <v/>
      </c>
      <c r="C132" s="53" t="str">
        <f>IF('Student Record paste by SD'!A129&gt;8,"",IF('Student Record paste by SD'!G129="","",UPPER('Student Record paste by SD'!G129)))</f>
        <v/>
      </c>
      <c r="D132" s="5" t="str">
        <f>IF('Student Record paste by SD'!A129&gt;8,"",IF('Student Record paste by SD'!A129="","",'Student Record paste by SD'!A129))</f>
        <v/>
      </c>
      <c r="E132" s="7" t="str">
        <f t="shared" si="2"/>
        <v/>
      </c>
      <c r="F132" s="25"/>
      <c r="G132" s="6" t="str">
        <f t="shared" si="3"/>
        <v/>
      </c>
      <c r="H132" s="50"/>
      <c r="I132" s="4"/>
      <c r="M132" s="9" t="str">
        <f>IF('Student Record paste by SD'!A129&gt;8,"",IF('Student Record paste by SD'!I129="","",UPPER('Student Record paste by SD'!I129)))</f>
        <v/>
      </c>
    </row>
    <row r="133" spans="1:13" ht="21" customHeight="1">
      <c r="A133" s="54">
        <v>129</v>
      </c>
      <c r="B133" s="53" t="str">
        <f>IF('Student Record paste by SD'!A130&gt;8,"",IF('Student Record paste by SD'!E130="","",UPPER('Student Record paste by SD'!E130)))</f>
        <v/>
      </c>
      <c r="C133" s="53" t="str">
        <f>IF('Student Record paste by SD'!A130&gt;8,"",IF('Student Record paste by SD'!G130="","",UPPER('Student Record paste by SD'!G130)))</f>
        <v/>
      </c>
      <c r="D133" s="5" t="str">
        <f>IF('Student Record paste by SD'!A130&gt;8,"",IF('Student Record paste by SD'!A130="","",'Student Record paste by SD'!A130))</f>
        <v/>
      </c>
      <c r="E133" s="7" t="str">
        <f t="shared" si="2"/>
        <v/>
      </c>
      <c r="F133" s="25"/>
      <c r="G133" s="6" t="str">
        <f t="shared" si="3"/>
        <v/>
      </c>
      <c r="H133" s="50"/>
      <c r="I133" s="4"/>
      <c r="M133" s="9" t="str">
        <f>IF('Student Record paste by SD'!A130&gt;8,"",IF('Student Record paste by SD'!I130="","",UPPER('Student Record paste by SD'!I130)))</f>
        <v/>
      </c>
    </row>
    <row r="134" spans="1:13" ht="21" customHeight="1">
      <c r="A134" s="54">
        <v>130</v>
      </c>
      <c r="B134" s="53" t="str">
        <f>IF('Student Record paste by SD'!A131&gt;8,"",IF('Student Record paste by SD'!E131="","",UPPER('Student Record paste by SD'!E131)))</f>
        <v/>
      </c>
      <c r="C134" s="53" t="str">
        <f>IF('Student Record paste by SD'!A131&gt;8,"",IF('Student Record paste by SD'!G131="","",UPPER('Student Record paste by SD'!G131)))</f>
        <v/>
      </c>
      <c r="D134" s="5" t="str">
        <f>IF('Student Record paste by SD'!A131&gt;8,"",IF('Student Record paste by SD'!A131="","",'Student Record paste by SD'!A131))</f>
        <v/>
      </c>
      <c r="E134" s="7" t="str">
        <f t="shared" ref="E134:E197" si="4">IF(OR(D134="",F134=""),"",G134-F134)</f>
        <v/>
      </c>
      <c r="F134" s="25"/>
      <c r="G134" s="6" t="str">
        <f t="shared" ref="G134:G197" si="5">IF(OR(D134="",F134=""),"",IF(D134&gt;=6,"14.1",IF(D134&gt;=1,"9.4",0)))</f>
        <v/>
      </c>
      <c r="H134" s="50"/>
      <c r="I134" s="4"/>
      <c r="M134" s="9" t="str">
        <f>IF('Student Record paste by SD'!A131&gt;8,"",IF('Student Record paste by SD'!I131="","",UPPER('Student Record paste by SD'!I131)))</f>
        <v/>
      </c>
    </row>
    <row r="135" spans="1:13" ht="21" customHeight="1">
      <c r="A135" s="54">
        <v>131</v>
      </c>
      <c r="B135" s="53" t="str">
        <f>IF('Student Record paste by SD'!A132&gt;8,"",IF('Student Record paste by SD'!E132="","",UPPER('Student Record paste by SD'!E132)))</f>
        <v/>
      </c>
      <c r="C135" s="53" t="str">
        <f>IF('Student Record paste by SD'!A132&gt;8,"",IF('Student Record paste by SD'!G132="","",UPPER('Student Record paste by SD'!G132)))</f>
        <v/>
      </c>
      <c r="D135" s="5" t="str">
        <f>IF('Student Record paste by SD'!A132&gt;8,"",IF('Student Record paste by SD'!A132="","",'Student Record paste by SD'!A132))</f>
        <v/>
      </c>
      <c r="E135" s="7" t="str">
        <f t="shared" si="4"/>
        <v/>
      </c>
      <c r="F135" s="25"/>
      <c r="G135" s="6" t="str">
        <f t="shared" si="5"/>
        <v/>
      </c>
      <c r="H135" s="50"/>
      <c r="I135" s="4"/>
      <c r="M135" s="9" t="str">
        <f>IF('Student Record paste by SD'!A132&gt;8,"",IF('Student Record paste by SD'!I132="","",UPPER('Student Record paste by SD'!I132)))</f>
        <v/>
      </c>
    </row>
    <row r="136" spans="1:13" ht="21" customHeight="1">
      <c r="A136" s="54">
        <v>132</v>
      </c>
      <c r="B136" s="53" t="str">
        <f>IF('Student Record paste by SD'!A133&gt;8,"",IF('Student Record paste by SD'!E133="","",UPPER('Student Record paste by SD'!E133)))</f>
        <v/>
      </c>
      <c r="C136" s="53" t="str">
        <f>IF('Student Record paste by SD'!A133&gt;8,"",IF('Student Record paste by SD'!G133="","",UPPER('Student Record paste by SD'!G133)))</f>
        <v/>
      </c>
      <c r="D136" s="5" t="str">
        <f>IF('Student Record paste by SD'!A133&gt;8,"",IF('Student Record paste by SD'!A133="","",'Student Record paste by SD'!A133))</f>
        <v/>
      </c>
      <c r="E136" s="7" t="str">
        <f t="shared" si="4"/>
        <v/>
      </c>
      <c r="F136" s="25"/>
      <c r="G136" s="6" t="str">
        <f t="shared" si="5"/>
        <v/>
      </c>
      <c r="H136" s="50"/>
      <c r="I136" s="4"/>
      <c r="M136" s="9" t="str">
        <f>IF('Student Record paste by SD'!A133&gt;8,"",IF('Student Record paste by SD'!I133="","",UPPER('Student Record paste by SD'!I133)))</f>
        <v/>
      </c>
    </row>
    <row r="137" spans="1:13" ht="21" customHeight="1">
      <c r="A137" s="54">
        <v>133</v>
      </c>
      <c r="B137" s="53" t="str">
        <f>IF('Student Record paste by SD'!A134&gt;8,"",IF('Student Record paste by SD'!E134="","",UPPER('Student Record paste by SD'!E134)))</f>
        <v/>
      </c>
      <c r="C137" s="53" t="str">
        <f>IF('Student Record paste by SD'!A134&gt;8,"",IF('Student Record paste by SD'!G134="","",UPPER('Student Record paste by SD'!G134)))</f>
        <v/>
      </c>
      <c r="D137" s="5" t="str">
        <f>IF('Student Record paste by SD'!A134&gt;8,"",IF('Student Record paste by SD'!A134="","",'Student Record paste by SD'!A134))</f>
        <v/>
      </c>
      <c r="E137" s="7" t="str">
        <f t="shared" si="4"/>
        <v/>
      </c>
      <c r="F137" s="25"/>
      <c r="G137" s="6" t="str">
        <f t="shared" si="5"/>
        <v/>
      </c>
      <c r="H137" s="50"/>
      <c r="I137" s="4"/>
      <c r="M137" s="9" t="str">
        <f>IF('Student Record paste by SD'!A134&gt;8,"",IF('Student Record paste by SD'!I134="","",UPPER('Student Record paste by SD'!I134)))</f>
        <v/>
      </c>
    </row>
    <row r="138" spans="1:13" ht="21" customHeight="1">
      <c r="A138" s="54">
        <v>134</v>
      </c>
      <c r="B138" s="53" t="str">
        <f>IF('Student Record paste by SD'!A135&gt;8,"",IF('Student Record paste by SD'!E135="","",UPPER('Student Record paste by SD'!E135)))</f>
        <v/>
      </c>
      <c r="C138" s="53" t="str">
        <f>IF('Student Record paste by SD'!A135&gt;8,"",IF('Student Record paste by SD'!G135="","",UPPER('Student Record paste by SD'!G135)))</f>
        <v/>
      </c>
      <c r="D138" s="5" t="str">
        <f>IF('Student Record paste by SD'!A135&gt;8,"",IF('Student Record paste by SD'!A135="","",'Student Record paste by SD'!A135))</f>
        <v/>
      </c>
      <c r="E138" s="7" t="str">
        <f t="shared" si="4"/>
        <v/>
      </c>
      <c r="F138" s="25"/>
      <c r="G138" s="6" t="str">
        <f t="shared" si="5"/>
        <v/>
      </c>
      <c r="H138" s="50"/>
      <c r="I138" s="4"/>
      <c r="M138" s="9" t="str">
        <f>IF('Student Record paste by SD'!A135&gt;8,"",IF('Student Record paste by SD'!I135="","",UPPER('Student Record paste by SD'!I135)))</f>
        <v/>
      </c>
    </row>
    <row r="139" spans="1:13" ht="21" customHeight="1">
      <c r="A139" s="54">
        <v>135</v>
      </c>
      <c r="B139" s="53" t="str">
        <f>IF('Student Record paste by SD'!A136&gt;8,"",IF('Student Record paste by SD'!E136="","",UPPER('Student Record paste by SD'!E136)))</f>
        <v/>
      </c>
      <c r="C139" s="53" t="str">
        <f>IF('Student Record paste by SD'!A136&gt;8,"",IF('Student Record paste by SD'!G136="","",UPPER('Student Record paste by SD'!G136)))</f>
        <v/>
      </c>
      <c r="D139" s="5" t="str">
        <f>IF('Student Record paste by SD'!A136&gt;8,"",IF('Student Record paste by SD'!A136="","",'Student Record paste by SD'!A136))</f>
        <v/>
      </c>
      <c r="E139" s="7" t="str">
        <f t="shared" si="4"/>
        <v/>
      </c>
      <c r="F139" s="25"/>
      <c r="G139" s="6" t="str">
        <f t="shared" si="5"/>
        <v/>
      </c>
      <c r="H139" s="50"/>
      <c r="I139" s="4"/>
      <c r="M139" s="9" t="str">
        <f>IF('Student Record paste by SD'!A136&gt;8,"",IF('Student Record paste by SD'!I136="","",UPPER('Student Record paste by SD'!I136)))</f>
        <v/>
      </c>
    </row>
    <row r="140" spans="1:13" ht="21" customHeight="1">
      <c r="A140" s="54">
        <v>136</v>
      </c>
      <c r="B140" s="53" t="str">
        <f>IF('Student Record paste by SD'!A137&gt;8,"",IF('Student Record paste by SD'!E137="","",UPPER('Student Record paste by SD'!E137)))</f>
        <v/>
      </c>
      <c r="C140" s="53" t="str">
        <f>IF('Student Record paste by SD'!A137&gt;8,"",IF('Student Record paste by SD'!G137="","",UPPER('Student Record paste by SD'!G137)))</f>
        <v/>
      </c>
      <c r="D140" s="5" t="str">
        <f>IF('Student Record paste by SD'!A137&gt;8,"",IF('Student Record paste by SD'!A137="","",'Student Record paste by SD'!A137))</f>
        <v/>
      </c>
      <c r="E140" s="7" t="str">
        <f t="shared" si="4"/>
        <v/>
      </c>
      <c r="F140" s="25"/>
      <c r="G140" s="6" t="str">
        <f t="shared" si="5"/>
        <v/>
      </c>
      <c r="H140" s="50"/>
      <c r="I140" s="4"/>
      <c r="M140" s="9" t="str">
        <f>IF('Student Record paste by SD'!A137&gt;8,"",IF('Student Record paste by SD'!I137="","",UPPER('Student Record paste by SD'!I137)))</f>
        <v/>
      </c>
    </row>
    <row r="141" spans="1:13" ht="21" customHeight="1">
      <c r="A141" s="54">
        <v>137</v>
      </c>
      <c r="B141" s="53" t="str">
        <f>IF('Student Record paste by SD'!A138&gt;8,"",IF('Student Record paste by SD'!E138="","",UPPER('Student Record paste by SD'!E138)))</f>
        <v/>
      </c>
      <c r="C141" s="53" t="str">
        <f>IF('Student Record paste by SD'!A138&gt;8,"",IF('Student Record paste by SD'!G138="","",UPPER('Student Record paste by SD'!G138)))</f>
        <v/>
      </c>
      <c r="D141" s="5" t="str">
        <f>IF('Student Record paste by SD'!A138&gt;8,"",IF('Student Record paste by SD'!A138="","",'Student Record paste by SD'!A138))</f>
        <v/>
      </c>
      <c r="E141" s="7" t="str">
        <f t="shared" si="4"/>
        <v/>
      </c>
      <c r="F141" s="25"/>
      <c r="G141" s="6" t="str">
        <f t="shared" si="5"/>
        <v/>
      </c>
      <c r="H141" s="50"/>
      <c r="I141" s="4"/>
      <c r="M141" s="9" t="str">
        <f>IF('Student Record paste by SD'!A138&gt;8,"",IF('Student Record paste by SD'!I138="","",UPPER('Student Record paste by SD'!I138)))</f>
        <v/>
      </c>
    </row>
    <row r="142" spans="1:13" ht="21" customHeight="1">
      <c r="A142" s="54">
        <v>138</v>
      </c>
      <c r="B142" s="53" t="str">
        <f>IF('Student Record paste by SD'!A139&gt;8,"",IF('Student Record paste by SD'!E139="","",UPPER('Student Record paste by SD'!E139)))</f>
        <v/>
      </c>
      <c r="C142" s="53" t="str">
        <f>IF('Student Record paste by SD'!A139&gt;8,"",IF('Student Record paste by SD'!G139="","",UPPER('Student Record paste by SD'!G139)))</f>
        <v/>
      </c>
      <c r="D142" s="5" t="str">
        <f>IF('Student Record paste by SD'!A139&gt;8,"",IF('Student Record paste by SD'!A139="","",'Student Record paste by SD'!A139))</f>
        <v/>
      </c>
      <c r="E142" s="7" t="str">
        <f t="shared" si="4"/>
        <v/>
      </c>
      <c r="F142" s="25"/>
      <c r="G142" s="6" t="str">
        <f t="shared" si="5"/>
        <v/>
      </c>
      <c r="H142" s="50"/>
      <c r="I142" s="4"/>
      <c r="M142" s="9" t="str">
        <f>IF('Student Record paste by SD'!A139&gt;8,"",IF('Student Record paste by SD'!I139="","",UPPER('Student Record paste by SD'!I139)))</f>
        <v/>
      </c>
    </row>
    <row r="143" spans="1:13" ht="21" customHeight="1">
      <c r="A143" s="54">
        <v>139</v>
      </c>
      <c r="B143" s="53" t="str">
        <f>IF('Student Record paste by SD'!A140&gt;8,"",IF('Student Record paste by SD'!E140="","",UPPER('Student Record paste by SD'!E140)))</f>
        <v/>
      </c>
      <c r="C143" s="53" t="str">
        <f>IF('Student Record paste by SD'!A140&gt;8,"",IF('Student Record paste by SD'!G140="","",UPPER('Student Record paste by SD'!G140)))</f>
        <v/>
      </c>
      <c r="D143" s="5" t="str">
        <f>IF('Student Record paste by SD'!A140&gt;8,"",IF('Student Record paste by SD'!A140="","",'Student Record paste by SD'!A140))</f>
        <v/>
      </c>
      <c r="E143" s="7" t="str">
        <f t="shared" si="4"/>
        <v/>
      </c>
      <c r="F143" s="25"/>
      <c r="G143" s="6" t="str">
        <f t="shared" si="5"/>
        <v/>
      </c>
      <c r="H143" s="50"/>
      <c r="I143" s="4"/>
      <c r="M143" s="9" t="str">
        <f>IF('Student Record paste by SD'!A140&gt;8,"",IF('Student Record paste by SD'!I140="","",UPPER('Student Record paste by SD'!I140)))</f>
        <v/>
      </c>
    </row>
    <row r="144" spans="1:13" ht="21" customHeight="1">
      <c r="A144" s="54">
        <v>140</v>
      </c>
      <c r="B144" s="53" t="str">
        <f>IF('Student Record paste by SD'!A141&gt;8,"",IF('Student Record paste by SD'!E141="","",UPPER('Student Record paste by SD'!E141)))</f>
        <v/>
      </c>
      <c r="C144" s="53" t="str">
        <f>IF('Student Record paste by SD'!A141&gt;8,"",IF('Student Record paste by SD'!G141="","",UPPER('Student Record paste by SD'!G141)))</f>
        <v/>
      </c>
      <c r="D144" s="5" t="str">
        <f>IF('Student Record paste by SD'!A141&gt;8,"",IF('Student Record paste by SD'!A141="","",'Student Record paste by SD'!A141))</f>
        <v/>
      </c>
      <c r="E144" s="7" t="str">
        <f t="shared" si="4"/>
        <v/>
      </c>
      <c r="F144" s="25"/>
      <c r="G144" s="6" t="str">
        <f t="shared" si="5"/>
        <v/>
      </c>
      <c r="H144" s="50"/>
      <c r="I144" s="4"/>
      <c r="M144" s="9" t="str">
        <f>IF('Student Record paste by SD'!A141&gt;8,"",IF('Student Record paste by SD'!I141="","",UPPER('Student Record paste by SD'!I141)))</f>
        <v/>
      </c>
    </row>
    <row r="145" spans="1:13" ht="21" customHeight="1">
      <c r="A145" s="54">
        <v>141</v>
      </c>
      <c r="B145" s="53" t="str">
        <f>IF('Student Record paste by SD'!A142&gt;8,"",IF('Student Record paste by SD'!E142="","",UPPER('Student Record paste by SD'!E142)))</f>
        <v/>
      </c>
      <c r="C145" s="53" t="str">
        <f>IF('Student Record paste by SD'!A142&gt;8,"",IF('Student Record paste by SD'!G142="","",UPPER('Student Record paste by SD'!G142)))</f>
        <v/>
      </c>
      <c r="D145" s="5" t="str">
        <f>IF('Student Record paste by SD'!A142&gt;8,"",IF('Student Record paste by SD'!A142="","",'Student Record paste by SD'!A142))</f>
        <v/>
      </c>
      <c r="E145" s="7" t="str">
        <f t="shared" si="4"/>
        <v/>
      </c>
      <c r="F145" s="25"/>
      <c r="G145" s="6" t="str">
        <f t="shared" si="5"/>
        <v/>
      </c>
      <c r="H145" s="50"/>
      <c r="I145" s="4"/>
      <c r="M145" s="9" t="str">
        <f>IF('Student Record paste by SD'!A142&gt;8,"",IF('Student Record paste by SD'!I142="","",UPPER('Student Record paste by SD'!I142)))</f>
        <v/>
      </c>
    </row>
    <row r="146" spans="1:13" ht="21" customHeight="1">
      <c r="A146" s="54">
        <v>142</v>
      </c>
      <c r="B146" s="53" t="str">
        <f>IF('Student Record paste by SD'!A143&gt;8,"",IF('Student Record paste by SD'!E143="","",UPPER('Student Record paste by SD'!E143)))</f>
        <v/>
      </c>
      <c r="C146" s="53" t="str">
        <f>IF('Student Record paste by SD'!A143&gt;8,"",IF('Student Record paste by SD'!G143="","",UPPER('Student Record paste by SD'!G143)))</f>
        <v/>
      </c>
      <c r="D146" s="5" t="str">
        <f>IF('Student Record paste by SD'!A143&gt;8,"",IF('Student Record paste by SD'!A143="","",'Student Record paste by SD'!A143))</f>
        <v/>
      </c>
      <c r="E146" s="7" t="str">
        <f t="shared" si="4"/>
        <v/>
      </c>
      <c r="F146" s="25"/>
      <c r="G146" s="6" t="str">
        <f t="shared" si="5"/>
        <v/>
      </c>
      <c r="H146" s="50"/>
      <c r="I146" s="4"/>
      <c r="M146" s="9" t="str">
        <f>IF('Student Record paste by SD'!A143&gt;8,"",IF('Student Record paste by SD'!I143="","",UPPER('Student Record paste by SD'!I143)))</f>
        <v/>
      </c>
    </row>
    <row r="147" spans="1:13" ht="21" customHeight="1">
      <c r="A147" s="54">
        <v>143</v>
      </c>
      <c r="B147" s="53" t="str">
        <f>IF('Student Record paste by SD'!A144&gt;8,"",IF('Student Record paste by SD'!E144="","",UPPER('Student Record paste by SD'!E144)))</f>
        <v/>
      </c>
      <c r="C147" s="53" t="str">
        <f>IF('Student Record paste by SD'!A144&gt;8,"",IF('Student Record paste by SD'!G144="","",UPPER('Student Record paste by SD'!G144)))</f>
        <v/>
      </c>
      <c r="D147" s="5" t="str">
        <f>IF('Student Record paste by SD'!A144&gt;8,"",IF('Student Record paste by SD'!A144="","",'Student Record paste by SD'!A144))</f>
        <v/>
      </c>
      <c r="E147" s="7" t="str">
        <f t="shared" si="4"/>
        <v/>
      </c>
      <c r="F147" s="25"/>
      <c r="G147" s="6" t="str">
        <f t="shared" si="5"/>
        <v/>
      </c>
      <c r="H147" s="50"/>
      <c r="I147" s="4"/>
      <c r="M147" s="9" t="str">
        <f>IF('Student Record paste by SD'!A144&gt;8,"",IF('Student Record paste by SD'!I144="","",UPPER('Student Record paste by SD'!I144)))</f>
        <v/>
      </c>
    </row>
    <row r="148" spans="1:13" ht="21" customHeight="1">
      <c r="A148" s="54">
        <v>144</v>
      </c>
      <c r="B148" s="53" t="str">
        <f>IF('Student Record paste by SD'!A145&gt;8,"",IF('Student Record paste by SD'!E145="","",UPPER('Student Record paste by SD'!E145)))</f>
        <v/>
      </c>
      <c r="C148" s="53" t="str">
        <f>IF('Student Record paste by SD'!A145&gt;8,"",IF('Student Record paste by SD'!G145="","",UPPER('Student Record paste by SD'!G145)))</f>
        <v/>
      </c>
      <c r="D148" s="5" t="str">
        <f>IF('Student Record paste by SD'!A145&gt;8,"",IF('Student Record paste by SD'!A145="","",'Student Record paste by SD'!A145))</f>
        <v/>
      </c>
      <c r="E148" s="7" t="str">
        <f t="shared" si="4"/>
        <v/>
      </c>
      <c r="F148" s="25"/>
      <c r="G148" s="6" t="str">
        <f t="shared" si="5"/>
        <v/>
      </c>
      <c r="H148" s="50"/>
      <c r="I148" s="4"/>
      <c r="M148" s="9" t="str">
        <f>IF('Student Record paste by SD'!A145&gt;8,"",IF('Student Record paste by SD'!I145="","",UPPER('Student Record paste by SD'!I145)))</f>
        <v/>
      </c>
    </row>
    <row r="149" spans="1:13" ht="21" customHeight="1">
      <c r="A149" s="54">
        <v>145</v>
      </c>
      <c r="B149" s="53" t="str">
        <f>IF('Student Record paste by SD'!A146&gt;8,"",IF('Student Record paste by SD'!E146="","",UPPER('Student Record paste by SD'!E146)))</f>
        <v/>
      </c>
      <c r="C149" s="53" t="str">
        <f>IF('Student Record paste by SD'!A146&gt;8,"",IF('Student Record paste by SD'!G146="","",UPPER('Student Record paste by SD'!G146)))</f>
        <v/>
      </c>
      <c r="D149" s="5" t="str">
        <f>IF('Student Record paste by SD'!A146&gt;8,"",IF('Student Record paste by SD'!A146="","",'Student Record paste by SD'!A146))</f>
        <v/>
      </c>
      <c r="E149" s="7" t="str">
        <f t="shared" si="4"/>
        <v/>
      </c>
      <c r="F149" s="25"/>
      <c r="G149" s="6" t="str">
        <f t="shared" si="5"/>
        <v/>
      </c>
      <c r="H149" s="50"/>
      <c r="I149" s="4"/>
      <c r="M149" s="9" t="str">
        <f>IF('Student Record paste by SD'!A146&gt;8,"",IF('Student Record paste by SD'!I146="","",UPPER('Student Record paste by SD'!I146)))</f>
        <v/>
      </c>
    </row>
    <row r="150" spans="1:13" ht="21" customHeight="1">
      <c r="A150" s="54">
        <v>146</v>
      </c>
      <c r="B150" s="53" t="str">
        <f>IF('Student Record paste by SD'!A147&gt;8,"",IF('Student Record paste by SD'!E147="","",UPPER('Student Record paste by SD'!E147)))</f>
        <v/>
      </c>
      <c r="C150" s="53" t="str">
        <f>IF('Student Record paste by SD'!A147&gt;8,"",IF('Student Record paste by SD'!G147="","",UPPER('Student Record paste by SD'!G147)))</f>
        <v/>
      </c>
      <c r="D150" s="5" t="str">
        <f>IF('Student Record paste by SD'!A147&gt;8,"",IF('Student Record paste by SD'!A147="","",'Student Record paste by SD'!A147))</f>
        <v/>
      </c>
      <c r="E150" s="7" t="str">
        <f t="shared" si="4"/>
        <v/>
      </c>
      <c r="F150" s="25"/>
      <c r="G150" s="6" t="str">
        <f t="shared" si="5"/>
        <v/>
      </c>
      <c r="H150" s="50"/>
      <c r="I150" s="4"/>
      <c r="M150" s="9" t="str">
        <f>IF('Student Record paste by SD'!A147&gt;8,"",IF('Student Record paste by SD'!I147="","",UPPER('Student Record paste by SD'!I147)))</f>
        <v/>
      </c>
    </row>
    <row r="151" spans="1:13" ht="21" customHeight="1">
      <c r="A151" s="54">
        <v>147</v>
      </c>
      <c r="B151" s="53" t="str">
        <f>IF('Student Record paste by SD'!A148&gt;8,"",IF('Student Record paste by SD'!E148="","",UPPER('Student Record paste by SD'!E148)))</f>
        <v/>
      </c>
      <c r="C151" s="53" t="str">
        <f>IF('Student Record paste by SD'!A148&gt;8,"",IF('Student Record paste by SD'!G148="","",UPPER('Student Record paste by SD'!G148)))</f>
        <v/>
      </c>
      <c r="D151" s="5" t="str">
        <f>IF('Student Record paste by SD'!A148&gt;8,"",IF('Student Record paste by SD'!A148="","",'Student Record paste by SD'!A148))</f>
        <v/>
      </c>
      <c r="E151" s="7" t="str">
        <f t="shared" si="4"/>
        <v/>
      </c>
      <c r="F151" s="25"/>
      <c r="G151" s="6" t="str">
        <f t="shared" si="5"/>
        <v/>
      </c>
      <c r="H151" s="50"/>
      <c r="I151" s="4"/>
      <c r="M151" s="9" t="str">
        <f>IF('Student Record paste by SD'!A148&gt;8,"",IF('Student Record paste by SD'!I148="","",UPPER('Student Record paste by SD'!I148)))</f>
        <v/>
      </c>
    </row>
    <row r="152" spans="1:13" ht="21" customHeight="1">
      <c r="A152" s="54">
        <v>148</v>
      </c>
      <c r="B152" s="53" t="str">
        <f>IF('Student Record paste by SD'!A149&gt;8,"",IF('Student Record paste by SD'!E149="","",UPPER('Student Record paste by SD'!E149)))</f>
        <v/>
      </c>
      <c r="C152" s="53" t="str">
        <f>IF('Student Record paste by SD'!A149&gt;8,"",IF('Student Record paste by SD'!G149="","",UPPER('Student Record paste by SD'!G149)))</f>
        <v/>
      </c>
      <c r="D152" s="5" t="str">
        <f>IF('Student Record paste by SD'!A149&gt;8,"",IF('Student Record paste by SD'!A149="","",'Student Record paste by SD'!A149))</f>
        <v/>
      </c>
      <c r="E152" s="7" t="str">
        <f t="shared" si="4"/>
        <v/>
      </c>
      <c r="F152" s="25"/>
      <c r="G152" s="6" t="str">
        <f t="shared" si="5"/>
        <v/>
      </c>
      <c r="H152" s="50"/>
      <c r="I152" s="4"/>
      <c r="M152" s="9" t="str">
        <f>IF('Student Record paste by SD'!A149&gt;8,"",IF('Student Record paste by SD'!I149="","",UPPER('Student Record paste by SD'!I149)))</f>
        <v/>
      </c>
    </row>
    <row r="153" spans="1:13" ht="21" customHeight="1">
      <c r="A153" s="54">
        <v>149</v>
      </c>
      <c r="B153" s="53" t="str">
        <f>IF('Student Record paste by SD'!A150&gt;8,"",IF('Student Record paste by SD'!E150="","",UPPER('Student Record paste by SD'!E150)))</f>
        <v/>
      </c>
      <c r="C153" s="53" t="str">
        <f>IF('Student Record paste by SD'!A150&gt;8,"",IF('Student Record paste by SD'!G150="","",UPPER('Student Record paste by SD'!G150)))</f>
        <v/>
      </c>
      <c r="D153" s="5" t="str">
        <f>IF('Student Record paste by SD'!A150&gt;8,"",IF('Student Record paste by SD'!A150="","",'Student Record paste by SD'!A150))</f>
        <v/>
      </c>
      <c r="E153" s="7" t="str">
        <f t="shared" si="4"/>
        <v/>
      </c>
      <c r="F153" s="25"/>
      <c r="G153" s="6" t="str">
        <f t="shared" si="5"/>
        <v/>
      </c>
      <c r="H153" s="50"/>
      <c r="I153" s="4"/>
      <c r="M153" s="9" t="str">
        <f>IF('Student Record paste by SD'!A150&gt;8,"",IF('Student Record paste by SD'!I150="","",UPPER('Student Record paste by SD'!I150)))</f>
        <v/>
      </c>
    </row>
    <row r="154" spans="1:13" ht="21" customHeight="1">
      <c r="A154" s="54">
        <v>150</v>
      </c>
      <c r="B154" s="53" t="str">
        <f>IF('Student Record paste by SD'!A151&gt;8,"",IF('Student Record paste by SD'!E151="","",UPPER('Student Record paste by SD'!E151)))</f>
        <v/>
      </c>
      <c r="C154" s="53" t="str">
        <f>IF('Student Record paste by SD'!A151&gt;8,"",IF('Student Record paste by SD'!G151="","",UPPER('Student Record paste by SD'!G151)))</f>
        <v/>
      </c>
      <c r="D154" s="5" t="str">
        <f>IF('Student Record paste by SD'!A151&gt;8,"",IF('Student Record paste by SD'!A151="","",'Student Record paste by SD'!A151))</f>
        <v/>
      </c>
      <c r="E154" s="7" t="str">
        <f t="shared" si="4"/>
        <v/>
      </c>
      <c r="F154" s="25"/>
      <c r="G154" s="6" t="str">
        <f t="shared" si="5"/>
        <v/>
      </c>
      <c r="H154" s="50"/>
      <c r="I154" s="4"/>
      <c r="M154" s="9" t="str">
        <f>IF('Student Record paste by SD'!A151&gt;8,"",IF('Student Record paste by SD'!I151="","",UPPER('Student Record paste by SD'!I151)))</f>
        <v/>
      </c>
    </row>
    <row r="155" spans="1:13" ht="21" customHeight="1">
      <c r="A155" s="54">
        <v>151</v>
      </c>
      <c r="B155" s="53" t="str">
        <f>IF('Student Record paste by SD'!A152&gt;8,"",IF('Student Record paste by SD'!E152="","",UPPER('Student Record paste by SD'!E152)))</f>
        <v/>
      </c>
      <c r="C155" s="53" t="str">
        <f>IF('Student Record paste by SD'!A152&gt;8,"",IF('Student Record paste by SD'!G152="","",UPPER('Student Record paste by SD'!G152)))</f>
        <v/>
      </c>
      <c r="D155" s="5" t="str">
        <f>IF('Student Record paste by SD'!A152&gt;8,"",IF('Student Record paste by SD'!A152="","",'Student Record paste by SD'!A152))</f>
        <v/>
      </c>
      <c r="E155" s="7" t="str">
        <f t="shared" si="4"/>
        <v/>
      </c>
      <c r="F155" s="25"/>
      <c r="G155" s="6" t="str">
        <f t="shared" si="5"/>
        <v/>
      </c>
      <c r="H155" s="50"/>
      <c r="I155" s="4"/>
      <c r="M155" s="9" t="str">
        <f>IF('Student Record paste by SD'!A152&gt;8,"",IF('Student Record paste by SD'!I152="","",UPPER('Student Record paste by SD'!I152)))</f>
        <v/>
      </c>
    </row>
    <row r="156" spans="1:13" ht="21" customHeight="1">
      <c r="A156" s="54">
        <v>152</v>
      </c>
      <c r="B156" s="53" t="str">
        <f>IF('Student Record paste by SD'!A153&gt;8,"",IF('Student Record paste by SD'!E153="","",UPPER('Student Record paste by SD'!E153)))</f>
        <v/>
      </c>
      <c r="C156" s="53" t="str">
        <f>IF('Student Record paste by SD'!A153&gt;8,"",IF('Student Record paste by SD'!G153="","",UPPER('Student Record paste by SD'!G153)))</f>
        <v/>
      </c>
      <c r="D156" s="5" t="str">
        <f>IF('Student Record paste by SD'!A153&gt;8,"",IF('Student Record paste by SD'!A153="","",'Student Record paste by SD'!A153))</f>
        <v/>
      </c>
      <c r="E156" s="7" t="str">
        <f t="shared" si="4"/>
        <v/>
      </c>
      <c r="F156" s="25"/>
      <c r="G156" s="6" t="str">
        <f t="shared" si="5"/>
        <v/>
      </c>
      <c r="H156" s="50"/>
      <c r="I156" s="4"/>
      <c r="M156" s="9" t="str">
        <f>IF('Student Record paste by SD'!A153&gt;8,"",IF('Student Record paste by SD'!I153="","",UPPER('Student Record paste by SD'!I153)))</f>
        <v/>
      </c>
    </row>
    <row r="157" spans="1:13" ht="21" customHeight="1">
      <c r="A157" s="54">
        <v>153</v>
      </c>
      <c r="B157" s="53" t="str">
        <f>IF('Student Record paste by SD'!A154&gt;8,"",IF('Student Record paste by SD'!E154="","",UPPER('Student Record paste by SD'!E154)))</f>
        <v/>
      </c>
      <c r="C157" s="53" t="str">
        <f>IF('Student Record paste by SD'!A154&gt;8,"",IF('Student Record paste by SD'!G154="","",UPPER('Student Record paste by SD'!G154)))</f>
        <v/>
      </c>
      <c r="D157" s="5" t="str">
        <f>IF('Student Record paste by SD'!A154&gt;8,"",IF('Student Record paste by SD'!A154="","",'Student Record paste by SD'!A154))</f>
        <v/>
      </c>
      <c r="E157" s="7" t="str">
        <f t="shared" si="4"/>
        <v/>
      </c>
      <c r="F157" s="25"/>
      <c r="G157" s="6" t="str">
        <f t="shared" si="5"/>
        <v/>
      </c>
      <c r="H157" s="50"/>
      <c r="I157" s="4"/>
      <c r="M157" s="9" t="str">
        <f>IF('Student Record paste by SD'!A154&gt;8,"",IF('Student Record paste by SD'!I154="","",UPPER('Student Record paste by SD'!I154)))</f>
        <v/>
      </c>
    </row>
    <row r="158" spans="1:13" ht="21" customHeight="1">
      <c r="A158" s="54">
        <v>154</v>
      </c>
      <c r="B158" s="53" t="str">
        <f>IF('Student Record paste by SD'!A155&gt;8,"",IF('Student Record paste by SD'!E155="","",UPPER('Student Record paste by SD'!E155)))</f>
        <v/>
      </c>
      <c r="C158" s="53" t="str">
        <f>IF('Student Record paste by SD'!A155&gt;8,"",IF('Student Record paste by SD'!G155="","",UPPER('Student Record paste by SD'!G155)))</f>
        <v/>
      </c>
      <c r="D158" s="5" t="str">
        <f>IF('Student Record paste by SD'!A155&gt;8,"",IF('Student Record paste by SD'!A155="","",'Student Record paste by SD'!A155))</f>
        <v/>
      </c>
      <c r="E158" s="7" t="str">
        <f t="shared" si="4"/>
        <v/>
      </c>
      <c r="F158" s="25"/>
      <c r="G158" s="6" t="str">
        <f t="shared" si="5"/>
        <v/>
      </c>
      <c r="H158" s="50"/>
      <c r="I158" s="4"/>
      <c r="M158" s="9" t="str">
        <f>IF('Student Record paste by SD'!A155&gt;8,"",IF('Student Record paste by SD'!I155="","",UPPER('Student Record paste by SD'!I155)))</f>
        <v/>
      </c>
    </row>
    <row r="159" spans="1:13" ht="21" customHeight="1">
      <c r="A159" s="54">
        <v>155</v>
      </c>
      <c r="B159" s="53" t="str">
        <f>IF('Student Record paste by SD'!A156&gt;8,"",IF('Student Record paste by SD'!E156="","",UPPER('Student Record paste by SD'!E156)))</f>
        <v/>
      </c>
      <c r="C159" s="53" t="str">
        <f>IF('Student Record paste by SD'!A156&gt;8,"",IF('Student Record paste by SD'!G156="","",UPPER('Student Record paste by SD'!G156)))</f>
        <v/>
      </c>
      <c r="D159" s="5" t="str">
        <f>IF('Student Record paste by SD'!A156&gt;8,"",IF('Student Record paste by SD'!A156="","",'Student Record paste by SD'!A156))</f>
        <v/>
      </c>
      <c r="E159" s="7" t="str">
        <f t="shared" si="4"/>
        <v/>
      </c>
      <c r="F159" s="25"/>
      <c r="G159" s="6" t="str">
        <f t="shared" si="5"/>
        <v/>
      </c>
      <c r="H159" s="50"/>
      <c r="I159" s="4"/>
      <c r="M159" s="9" t="str">
        <f>IF('Student Record paste by SD'!A156&gt;8,"",IF('Student Record paste by SD'!I156="","",UPPER('Student Record paste by SD'!I156)))</f>
        <v/>
      </c>
    </row>
    <row r="160" spans="1:13" ht="21" customHeight="1">
      <c r="A160" s="54">
        <v>156</v>
      </c>
      <c r="B160" s="53" t="str">
        <f>IF('Student Record paste by SD'!A157&gt;8,"",IF('Student Record paste by SD'!E157="","",UPPER('Student Record paste by SD'!E157)))</f>
        <v/>
      </c>
      <c r="C160" s="53" t="str">
        <f>IF('Student Record paste by SD'!A157&gt;8,"",IF('Student Record paste by SD'!G157="","",UPPER('Student Record paste by SD'!G157)))</f>
        <v/>
      </c>
      <c r="D160" s="5" t="str">
        <f>IF('Student Record paste by SD'!A157&gt;8,"",IF('Student Record paste by SD'!A157="","",'Student Record paste by SD'!A157))</f>
        <v/>
      </c>
      <c r="E160" s="7" t="str">
        <f t="shared" si="4"/>
        <v/>
      </c>
      <c r="F160" s="25"/>
      <c r="G160" s="6" t="str">
        <f t="shared" si="5"/>
        <v/>
      </c>
      <c r="H160" s="50"/>
      <c r="I160" s="4"/>
      <c r="M160" s="9" t="str">
        <f>IF('Student Record paste by SD'!A157&gt;8,"",IF('Student Record paste by SD'!I157="","",UPPER('Student Record paste by SD'!I157)))</f>
        <v/>
      </c>
    </row>
    <row r="161" spans="1:13" ht="21" customHeight="1">
      <c r="A161" s="54">
        <v>157</v>
      </c>
      <c r="B161" s="53" t="str">
        <f>IF('Student Record paste by SD'!A158&gt;8,"",IF('Student Record paste by SD'!E158="","",UPPER('Student Record paste by SD'!E158)))</f>
        <v/>
      </c>
      <c r="C161" s="53" t="str">
        <f>IF('Student Record paste by SD'!A158&gt;8,"",IF('Student Record paste by SD'!G158="","",UPPER('Student Record paste by SD'!G158)))</f>
        <v/>
      </c>
      <c r="D161" s="5" t="str">
        <f>IF('Student Record paste by SD'!A158&gt;8,"",IF('Student Record paste by SD'!A158="","",'Student Record paste by SD'!A158))</f>
        <v/>
      </c>
      <c r="E161" s="7" t="str">
        <f t="shared" si="4"/>
        <v/>
      </c>
      <c r="F161" s="25"/>
      <c r="G161" s="6" t="str">
        <f t="shared" si="5"/>
        <v/>
      </c>
      <c r="H161" s="50"/>
      <c r="I161" s="4"/>
      <c r="M161" s="9" t="str">
        <f>IF('Student Record paste by SD'!A158&gt;8,"",IF('Student Record paste by SD'!I158="","",UPPER('Student Record paste by SD'!I158)))</f>
        <v/>
      </c>
    </row>
    <row r="162" spans="1:13" ht="21" customHeight="1">
      <c r="A162" s="54">
        <v>158</v>
      </c>
      <c r="B162" s="53" t="str">
        <f>IF('Student Record paste by SD'!A159&gt;8,"",IF('Student Record paste by SD'!E159="","",UPPER('Student Record paste by SD'!E159)))</f>
        <v/>
      </c>
      <c r="C162" s="53" t="str">
        <f>IF('Student Record paste by SD'!A159&gt;8,"",IF('Student Record paste by SD'!G159="","",UPPER('Student Record paste by SD'!G159)))</f>
        <v/>
      </c>
      <c r="D162" s="5" t="str">
        <f>IF('Student Record paste by SD'!A159&gt;8,"",IF('Student Record paste by SD'!A159="","",'Student Record paste by SD'!A159))</f>
        <v/>
      </c>
      <c r="E162" s="7" t="str">
        <f t="shared" si="4"/>
        <v/>
      </c>
      <c r="F162" s="25"/>
      <c r="G162" s="6" t="str">
        <f t="shared" si="5"/>
        <v/>
      </c>
      <c r="H162" s="50"/>
      <c r="I162" s="4"/>
      <c r="M162" s="9" t="str">
        <f>IF('Student Record paste by SD'!A159&gt;8,"",IF('Student Record paste by SD'!I159="","",UPPER('Student Record paste by SD'!I159)))</f>
        <v/>
      </c>
    </row>
    <row r="163" spans="1:13" ht="21" customHeight="1">
      <c r="A163" s="54">
        <v>159</v>
      </c>
      <c r="B163" s="53" t="str">
        <f>IF('Student Record paste by SD'!A160&gt;8,"",IF('Student Record paste by SD'!E160="","",UPPER('Student Record paste by SD'!E160)))</f>
        <v/>
      </c>
      <c r="C163" s="53" t="str">
        <f>IF('Student Record paste by SD'!A160&gt;8,"",IF('Student Record paste by SD'!G160="","",UPPER('Student Record paste by SD'!G160)))</f>
        <v/>
      </c>
      <c r="D163" s="5" t="str">
        <f>IF('Student Record paste by SD'!A160&gt;8,"",IF('Student Record paste by SD'!A160="","",'Student Record paste by SD'!A160))</f>
        <v/>
      </c>
      <c r="E163" s="7" t="str">
        <f t="shared" si="4"/>
        <v/>
      </c>
      <c r="F163" s="25"/>
      <c r="G163" s="6" t="str">
        <f t="shared" si="5"/>
        <v/>
      </c>
      <c r="H163" s="50"/>
      <c r="I163" s="4"/>
      <c r="M163" s="9" t="str">
        <f>IF('Student Record paste by SD'!A160&gt;8,"",IF('Student Record paste by SD'!I160="","",UPPER('Student Record paste by SD'!I160)))</f>
        <v/>
      </c>
    </row>
    <row r="164" spans="1:13" ht="21" customHeight="1">
      <c r="A164" s="54">
        <v>160</v>
      </c>
      <c r="B164" s="53" t="str">
        <f>IF('Student Record paste by SD'!A161&gt;8,"",IF('Student Record paste by SD'!E161="","",UPPER('Student Record paste by SD'!E161)))</f>
        <v/>
      </c>
      <c r="C164" s="53" t="str">
        <f>IF('Student Record paste by SD'!A161&gt;8,"",IF('Student Record paste by SD'!G161="","",UPPER('Student Record paste by SD'!G161)))</f>
        <v/>
      </c>
      <c r="D164" s="5" t="str">
        <f>IF('Student Record paste by SD'!A161&gt;8,"",IF('Student Record paste by SD'!A161="","",'Student Record paste by SD'!A161))</f>
        <v/>
      </c>
      <c r="E164" s="7" t="str">
        <f t="shared" si="4"/>
        <v/>
      </c>
      <c r="F164" s="25"/>
      <c r="G164" s="6" t="str">
        <f t="shared" si="5"/>
        <v/>
      </c>
      <c r="H164" s="50"/>
      <c r="I164" s="4"/>
      <c r="M164" s="9" t="str">
        <f>IF('Student Record paste by SD'!A161&gt;8,"",IF('Student Record paste by SD'!I161="","",UPPER('Student Record paste by SD'!I161)))</f>
        <v/>
      </c>
    </row>
    <row r="165" spans="1:13" ht="21" customHeight="1">
      <c r="A165" s="54">
        <v>161</v>
      </c>
      <c r="B165" s="53" t="str">
        <f>IF('Student Record paste by SD'!A162&gt;8,"",IF('Student Record paste by SD'!E162="","",UPPER('Student Record paste by SD'!E162)))</f>
        <v/>
      </c>
      <c r="C165" s="53" t="str">
        <f>IF('Student Record paste by SD'!A162&gt;8,"",IF('Student Record paste by SD'!G162="","",UPPER('Student Record paste by SD'!G162)))</f>
        <v/>
      </c>
      <c r="D165" s="5" t="str">
        <f>IF('Student Record paste by SD'!A162&gt;8,"",IF('Student Record paste by SD'!A162="","",'Student Record paste by SD'!A162))</f>
        <v/>
      </c>
      <c r="E165" s="7" t="str">
        <f t="shared" si="4"/>
        <v/>
      </c>
      <c r="F165" s="25"/>
      <c r="G165" s="6" t="str">
        <f t="shared" si="5"/>
        <v/>
      </c>
      <c r="H165" s="50"/>
      <c r="I165" s="4"/>
      <c r="M165" s="9" t="str">
        <f>IF('Student Record paste by SD'!A162&gt;8,"",IF('Student Record paste by SD'!I162="","",UPPER('Student Record paste by SD'!I162)))</f>
        <v/>
      </c>
    </row>
    <row r="166" spans="1:13" ht="21" customHeight="1">
      <c r="A166" s="54">
        <v>162</v>
      </c>
      <c r="B166" s="53" t="str">
        <f>IF('Student Record paste by SD'!A163&gt;8,"",IF('Student Record paste by SD'!E163="","",UPPER('Student Record paste by SD'!E163)))</f>
        <v/>
      </c>
      <c r="C166" s="53" t="str">
        <f>IF('Student Record paste by SD'!A163&gt;8,"",IF('Student Record paste by SD'!G163="","",UPPER('Student Record paste by SD'!G163)))</f>
        <v/>
      </c>
      <c r="D166" s="5" t="str">
        <f>IF('Student Record paste by SD'!A163&gt;8,"",IF('Student Record paste by SD'!A163="","",'Student Record paste by SD'!A163))</f>
        <v/>
      </c>
      <c r="E166" s="7" t="str">
        <f t="shared" si="4"/>
        <v/>
      </c>
      <c r="F166" s="25"/>
      <c r="G166" s="6" t="str">
        <f t="shared" si="5"/>
        <v/>
      </c>
      <c r="H166" s="50"/>
      <c r="I166" s="4"/>
      <c r="M166" s="9" t="str">
        <f>IF('Student Record paste by SD'!A163&gt;8,"",IF('Student Record paste by SD'!I163="","",UPPER('Student Record paste by SD'!I163)))</f>
        <v/>
      </c>
    </row>
    <row r="167" spans="1:13" ht="21" customHeight="1">
      <c r="A167" s="54">
        <v>163</v>
      </c>
      <c r="B167" s="53" t="str">
        <f>IF('Student Record paste by SD'!A164&gt;8,"",IF('Student Record paste by SD'!E164="","",UPPER('Student Record paste by SD'!E164)))</f>
        <v/>
      </c>
      <c r="C167" s="53" t="str">
        <f>IF('Student Record paste by SD'!A164&gt;8,"",IF('Student Record paste by SD'!G164="","",UPPER('Student Record paste by SD'!G164)))</f>
        <v/>
      </c>
      <c r="D167" s="5" t="str">
        <f>IF('Student Record paste by SD'!A164&gt;8,"",IF('Student Record paste by SD'!A164="","",'Student Record paste by SD'!A164))</f>
        <v/>
      </c>
      <c r="E167" s="7" t="str">
        <f t="shared" si="4"/>
        <v/>
      </c>
      <c r="F167" s="25"/>
      <c r="G167" s="6" t="str">
        <f t="shared" si="5"/>
        <v/>
      </c>
      <c r="H167" s="50"/>
      <c r="I167" s="4"/>
      <c r="M167" s="9" t="str">
        <f>IF('Student Record paste by SD'!A164&gt;8,"",IF('Student Record paste by SD'!I164="","",UPPER('Student Record paste by SD'!I164)))</f>
        <v/>
      </c>
    </row>
    <row r="168" spans="1:13" ht="21" customHeight="1">
      <c r="A168" s="54">
        <v>164</v>
      </c>
      <c r="B168" s="53" t="str">
        <f>IF('Student Record paste by SD'!A165&gt;8,"",IF('Student Record paste by SD'!E165="","",UPPER('Student Record paste by SD'!E165)))</f>
        <v/>
      </c>
      <c r="C168" s="53" t="str">
        <f>IF('Student Record paste by SD'!A165&gt;8,"",IF('Student Record paste by SD'!G165="","",UPPER('Student Record paste by SD'!G165)))</f>
        <v/>
      </c>
      <c r="D168" s="5" t="str">
        <f>IF('Student Record paste by SD'!A165&gt;8,"",IF('Student Record paste by SD'!A165="","",'Student Record paste by SD'!A165))</f>
        <v/>
      </c>
      <c r="E168" s="7" t="str">
        <f t="shared" si="4"/>
        <v/>
      </c>
      <c r="F168" s="25"/>
      <c r="G168" s="6" t="str">
        <f t="shared" si="5"/>
        <v/>
      </c>
      <c r="H168" s="50"/>
      <c r="I168" s="4"/>
      <c r="M168" s="9" t="str">
        <f>IF('Student Record paste by SD'!A165&gt;8,"",IF('Student Record paste by SD'!I165="","",UPPER('Student Record paste by SD'!I165)))</f>
        <v/>
      </c>
    </row>
    <row r="169" spans="1:13" ht="21" customHeight="1">
      <c r="A169" s="54">
        <v>165</v>
      </c>
      <c r="B169" s="53" t="str">
        <f>IF('Student Record paste by SD'!A166&gt;8,"",IF('Student Record paste by SD'!E166="","",UPPER('Student Record paste by SD'!E166)))</f>
        <v/>
      </c>
      <c r="C169" s="53" t="str">
        <f>IF('Student Record paste by SD'!A166&gt;8,"",IF('Student Record paste by SD'!G166="","",UPPER('Student Record paste by SD'!G166)))</f>
        <v/>
      </c>
      <c r="D169" s="5" t="str">
        <f>IF('Student Record paste by SD'!A166&gt;8,"",IF('Student Record paste by SD'!A166="","",'Student Record paste by SD'!A166))</f>
        <v/>
      </c>
      <c r="E169" s="7" t="str">
        <f t="shared" si="4"/>
        <v/>
      </c>
      <c r="F169" s="25"/>
      <c r="G169" s="6" t="str">
        <f t="shared" si="5"/>
        <v/>
      </c>
      <c r="H169" s="50"/>
      <c r="I169" s="4"/>
      <c r="M169" s="9" t="str">
        <f>IF('Student Record paste by SD'!A166&gt;8,"",IF('Student Record paste by SD'!I166="","",UPPER('Student Record paste by SD'!I166)))</f>
        <v/>
      </c>
    </row>
    <row r="170" spans="1:13" ht="21" customHeight="1">
      <c r="A170" s="54">
        <v>166</v>
      </c>
      <c r="B170" s="53" t="str">
        <f>IF('Student Record paste by SD'!A167&gt;8,"",IF('Student Record paste by SD'!E167="","",UPPER('Student Record paste by SD'!E167)))</f>
        <v/>
      </c>
      <c r="C170" s="53" t="str">
        <f>IF('Student Record paste by SD'!A167&gt;8,"",IF('Student Record paste by SD'!G167="","",UPPER('Student Record paste by SD'!G167)))</f>
        <v/>
      </c>
      <c r="D170" s="5" t="str">
        <f>IF('Student Record paste by SD'!A167&gt;8,"",IF('Student Record paste by SD'!A167="","",'Student Record paste by SD'!A167))</f>
        <v/>
      </c>
      <c r="E170" s="7" t="str">
        <f t="shared" si="4"/>
        <v/>
      </c>
      <c r="F170" s="25"/>
      <c r="G170" s="6" t="str">
        <f t="shared" si="5"/>
        <v/>
      </c>
      <c r="H170" s="50"/>
      <c r="I170" s="4"/>
      <c r="M170" s="9" t="str">
        <f>IF('Student Record paste by SD'!A167&gt;8,"",IF('Student Record paste by SD'!I167="","",UPPER('Student Record paste by SD'!I167)))</f>
        <v/>
      </c>
    </row>
    <row r="171" spans="1:13" ht="21" customHeight="1">
      <c r="A171" s="54">
        <v>167</v>
      </c>
      <c r="B171" s="53" t="str">
        <f>IF('Student Record paste by SD'!A168&gt;8,"",IF('Student Record paste by SD'!E168="","",UPPER('Student Record paste by SD'!E168)))</f>
        <v/>
      </c>
      <c r="C171" s="53" t="str">
        <f>IF('Student Record paste by SD'!A168&gt;8,"",IF('Student Record paste by SD'!G168="","",UPPER('Student Record paste by SD'!G168)))</f>
        <v/>
      </c>
      <c r="D171" s="5" t="str">
        <f>IF('Student Record paste by SD'!A168&gt;8,"",IF('Student Record paste by SD'!A168="","",'Student Record paste by SD'!A168))</f>
        <v/>
      </c>
      <c r="E171" s="7" t="str">
        <f t="shared" si="4"/>
        <v/>
      </c>
      <c r="F171" s="25"/>
      <c r="G171" s="6" t="str">
        <f t="shared" si="5"/>
        <v/>
      </c>
      <c r="H171" s="50"/>
      <c r="I171" s="4"/>
      <c r="M171" s="9" t="str">
        <f>IF('Student Record paste by SD'!A168&gt;8,"",IF('Student Record paste by SD'!I168="","",UPPER('Student Record paste by SD'!I168)))</f>
        <v/>
      </c>
    </row>
    <row r="172" spans="1:13" ht="21" customHeight="1">
      <c r="A172" s="54">
        <v>168</v>
      </c>
      <c r="B172" s="53" t="str">
        <f>IF('Student Record paste by SD'!A169&gt;8,"",IF('Student Record paste by SD'!E169="","",UPPER('Student Record paste by SD'!E169)))</f>
        <v/>
      </c>
      <c r="C172" s="53" t="str">
        <f>IF('Student Record paste by SD'!A169&gt;8,"",IF('Student Record paste by SD'!G169="","",UPPER('Student Record paste by SD'!G169)))</f>
        <v/>
      </c>
      <c r="D172" s="5" t="str">
        <f>IF('Student Record paste by SD'!A169&gt;8,"",IF('Student Record paste by SD'!A169="","",'Student Record paste by SD'!A169))</f>
        <v/>
      </c>
      <c r="E172" s="7" t="str">
        <f t="shared" si="4"/>
        <v/>
      </c>
      <c r="F172" s="25"/>
      <c r="G172" s="6" t="str">
        <f t="shared" si="5"/>
        <v/>
      </c>
      <c r="H172" s="50"/>
      <c r="I172" s="4"/>
      <c r="M172" s="9" t="str">
        <f>IF('Student Record paste by SD'!A169&gt;8,"",IF('Student Record paste by SD'!I169="","",UPPER('Student Record paste by SD'!I169)))</f>
        <v/>
      </c>
    </row>
    <row r="173" spans="1:13" ht="21" customHeight="1">
      <c r="A173" s="54">
        <v>169</v>
      </c>
      <c r="B173" s="53" t="str">
        <f>IF('Student Record paste by SD'!A170&gt;8,"",IF('Student Record paste by SD'!E170="","",UPPER('Student Record paste by SD'!E170)))</f>
        <v/>
      </c>
      <c r="C173" s="53" t="str">
        <f>IF('Student Record paste by SD'!A170&gt;8,"",IF('Student Record paste by SD'!G170="","",UPPER('Student Record paste by SD'!G170)))</f>
        <v/>
      </c>
      <c r="D173" s="5" t="str">
        <f>IF('Student Record paste by SD'!A170&gt;8,"",IF('Student Record paste by SD'!A170="","",'Student Record paste by SD'!A170))</f>
        <v/>
      </c>
      <c r="E173" s="7" t="str">
        <f t="shared" si="4"/>
        <v/>
      </c>
      <c r="F173" s="25"/>
      <c r="G173" s="6" t="str">
        <f t="shared" si="5"/>
        <v/>
      </c>
      <c r="H173" s="50"/>
      <c r="I173" s="4"/>
      <c r="M173" s="9" t="str">
        <f>IF('Student Record paste by SD'!A170&gt;8,"",IF('Student Record paste by SD'!I170="","",UPPER('Student Record paste by SD'!I170)))</f>
        <v/>
      </c>
    </row>
    <row r="174" spans="1:13" ht="21" customHeight="1">
      <c r="A174" s="54">
        <v>170</v>
      </c>
      <c r="B174" s="53" t="str">
        <f>IF('Student Record paste by SD'!A171&gt;8,"",IF('Student Record paste by SD'!E171="","",UPPER('Student Record paste by SD'!E171)))</f>
        <v/>
      </c>
      <c r="C174" s="53" t="str">
        <f>IF('Student Record paste by SD'!A171&gt;8,"",IF('Student Record paste by SD'!G171="","",UPPER('Student Record paste by SD'!G171)))</f>
        <v/>
      </c>
      <c r="D174" s="5" t="str">
        <f>IF('Student Record paste by SD'!A171&gt;8,"",IF('Student Record paste by SD'!A171="","",'Student Record paste by SD'!A171))</f>
        <v/>
      </c>
      <c r="E174" s="7" t="str">
        <f t="shared" si="4"/>
        <v/>
      </c>
      <c r="F174" s="25"/>
      <c r="G174" s="6" t="str">
        <f t="shared" si="5"/>
        <v/>
      </c>
      <c r="H174" s="50"/>
      <c r="I174" s="4"/>
      <c r="M174" s="9" t="str">
        <f>IF('Student Record paste by SD'!A171&gt;8,"",IF('Student Record paste by SD'!I171="","",UPPER('Student Record paste by SD'!I171)))</f>
        <v/>
      </c>
    </row>
    <row r="175" spans="1:13" ht="21" customHeight="1">
      <c r="A175" s="54">
        <v>171</v>
      </c>
      <c r="B175" s="53" t="str">
        <f>IF('Student Record paste by SD'!A172&gt;8,"",IF('Student Record paste by SD'!E172="","",UPPER('Student Record paste by SD'!E172)))</f>
        <v/>
      </c>
      <c r="C175" s="53" t="str">
        <f>IF('Student Record paste by SD'!A172&gt;8,"",IF('Student Record paste by SD'!G172="","",UPPER('Student Record paste by SD'!G172)))</f>
        <v/>
      </c>
      <c r="D175" s="5" t="str">
        <f>IF('Student Record paste by SD'!A172&gt;8,"",IF('Student Record paste by SD'!A172="","",'Student Record paste by SD'!A172))</f>
        <v/>
      </c>
      <c r="E175" s="7" t="str">
        <f t="shared" si="4"/>
        <v/>
      </c>
      <c r="F175" s="25"/>
      <c r="G175" s="6" t="str">
        <f t="shared" si="5"/>
        <v/>
      </c>
      <c r="H175" s="50"/>
      <c r="I175" s="4"/>
      <c r="M175" s="9" t="str">
        <f>IF('Student Record paste by SD'!A172&gt;8,"",IF('Student Record paste by SD'!I172="","",UPPER('Student Record paste by SD'!I172)))</f>
        <v/>
      </c>
    </row>
    <row r="176" spans="1:13" ht="21" customHeight="1">
      <c r="A176" s="54">
        <v>172</v>
      </c>
      <c r="B176" s="53" t="str">
        <f>IF('Student Record paste by SD'!A173&gt;8,"",IF('Student Record paste by SD'!E173="","",UPPER('Student Record paste by SD'!E173)))</f>
        <v/>
      </c>
      <c r="C176" s="53" t="str">
        <f>IF('Student Record paste by SD'!A173&gt;8,"",IF('Student Record paste by SD'!G173="","",UPPER('Student Record paste by SD'!G173)))</f>
        <v/>
      </c>
      <c r="D176" s="5" t="str">
        <f>IF('Student Record paste by SD'!A173&gt;8,"",IF('Student Record paste by SD'!A173="","",'Student Record paste by SD'!A173))</f>
        <v/>
      </c>
      <c r="E176" s="7" t="str">
        <f t="shared" si="4"/>
        <v/>
      </c>
      <c r="F176" s="25"/>
      <c r="G176" s="6" t="str">
        <f t="shared" si="5"/>
        <v/>
      </c>
      <c r="H176" s="50"/>
      <c r="I176" s="4"/>
      <c r="M176" s="9" t="str">
        <f>IF('Student Record paste by SD'!A173&gt;8,"",IF('Student Record paste by SD'!I173="","",UPPER('Student Record paste by SD'!I173)))</f>
        <v/>
      </c>
    </row>
    <row r="177" spans="1:13" ht="21" customHeight="1">
      <c r="A177" s="54">
        <v>173</v>
      </c>
      <c r="B177" s="53" t="str">
        <f>IF('Student Record paste by SD'!A174&gt;8,"",IF('Student Record paste by SD'!E174="","",UPPER('Student Record paste by SD'!E174)))</f>
        <v/>
      </c>
      <c r="C177" s="53" t="str">
        <f>IF('Student Record paste by SD'!A174&gt;8,"",IF('Student Record paste by SD'!G174="","",UPPER('Student Record paste by SD'!G174)))</f>
        <v/>
      </c>
      <c r="D177" s="5" t="str">
        <f>IF('Student Record paste by SD'!A174&gt;8,"",IF('Student Record paste by SD'!A174="","",'Student Record paste by SD'!A174))</f>
        <v/>
      </c>
      <c r="E177" s="7" t="str">
        <f t="shared" si="4"/>
        <v/>
      </c>
      <c r="F177" s="25"/>
      <c r="G177" s="6" t="str">
        <f t="shared" si="5"/>
        <v/>
      </c>
      <c r="H177" s="50"/>
      <c r="I177" s="4"/>
      <c r="M177" s="9" t="str">
        <f>IF('Student Record paste by SD'!A174&gt;8,"",IF('Student Record paste by SD'!I174="","",UPPER('Student Record paste by SD'!I174)))</f>
        <v/>
      </c>
    </row>
    <row r="178" spans="1:13" ht="21" customHeight="1">
      <c r="A178" s="54">
        <v>174</v>
      </c>
      <c r="B178" s="53" t="str">
        <f>IF('Student Record paste by SD'!A175&gt;8,"",IF('Student Record paste by SD'!E175="","",UPPER('Student Record paste by SD'!E175)))</f>
        <v/>
      </c>
      <c r="C178" s="53" t="str">
        <f>IF('Student Record paste by SD'!A175&gt;8,"",IF('Student Record paste by SD'!G175="","",UPPER('Student Record paste by SD'!G175)))</f>
        <v/>
      </c>
      <c r="D178" s="5" t="str">
        <f>IF('Student Record paste by SD'!A175&gt;8,"",IF('Student Record paste by SD'!A175="","",'Student Record paste by SD'!A175))</f>
        <v/>
      </c>
      <c r="E178" s="7" t="str">
        <f t="shared" si="4"/>
        <v/>
      </c>
      <c r="F178" s="25"/>
      <c r="G178" s="6" t="str">
        <f t="shared" si="5"/>
        <v/>
      </c>
      <c r="H178" s="50"/>
      <c r="I178" s="4"/>
      <c r="M178" s="9" t="str">
        <f>IF('Student Record paste by SD'!A175&gt;8,"",IF('Student Record paste by SD'!I175="","",UPPER('Student Record paste by SD'!I175)))</f>
        <v/>
      </c>
    </row>
    <row r="179" spans="1:13" ht="21" customHeight="1">
      <c r="A179" s="54">
        <v>175</v>
      </c>
      <c r="B179" s="53" t="str">
        <f>IF('Student Record paste by SD'!A176&gt;8,"",IF('Student Record paste by SD'!E176="","",UPPER('Student Record paste by SD'!E176)))</f>
        <v/>
      </c>
      <c r="C179" s="53" t="str">
        <f>IF('Student Record paste by SD'!A176&gt;8,"",IF('Student Record paste by SD'!G176="","",UPPER('Student Record paste by SD'!G176)))</f>
        <v/>
      </c>
      <c r="D179" s="5" t="str">
        <f>IF('Student Record paste by SD'!A176&gt;8,"",IF('Student Record paste by SD'!A176="","",'Student Record paste by SD'!A176))</f>
        <v/>
      </c>
      <c r="E179" s="7" t="str">
        <f t="shared" si="4"/>
        <v/>
      </c>
      <c r="F179" s="25"/>
      <c r="G179" s="6" t="str">
        <f t="shared" si="5"/>
        <v/>
      </c>
      <c r="H179" s="50"/>
      <c r="I179" s="4"/>
      <c r="M179" s="9" t="str">
        <f>IF('Student Record paste by SD'!A176&gt;8,"",IF('Student Record paste by SD'!I176="","",UPPER('Student Record paste by SD'!I176)))</f>
        <v/>
      </c>
    </row>
    <row r="180" spans="1:13" ht="21" customHeight="1">
      <c r="A180" s="54">
        <v>176</v>
      </c>
      <c r="B180" s="53" t="str">
        <f>IF('Student Record paste by SD'!A177&gt;8,"",IF('Student Record paste by SD'!E177="","",UPPER('Student Record paste by SD'!E177)))</f>
        <v/>
      </c>
      <c r="C180" s="53" t="str">
        <f>IF('Student Record paste by SD'!A177&gt;8,"",IF('Student Record paste by SD'!G177="","",UPPER('Student Record paste by SD'!G177)))</f>
        <v/>
      </c>
      <c r="D180" s="5" t="str">
        <f>IF('Student Record paste by SD'!A177&gt;8,"",IF('Student Record paste by SD'!A177="","",'Student Record paste by SD'!A177))</f>
        <v/>
      </c>
      <c r="E180" s="7" t="str">
        <f t="shared" si="4"/>
        <v/>
      </c>
      <c r="F180" s="25"/>
      <c r="G180" s="6" t="str">
        <f t="shared" si="5"/>
        <v/>
      </c>
      <c r="H180" s="50"/>
      <c r="I180" s="4"/>
      <c r="M180" s="9" t="str">
        <f>IF('Student Record paste by SD'!A177&gt;8,"",IF('Student Record paste by SD'!I177="","",UPPER('Student Record paste by SD'!I177)))</f>
        <v/>
      </c>
    </row>
    <row r="181" spans="1:13" ht="21" customHeight="1">
      <c r="A181" s="54">
        <v>177</v>
      </c>
      <c r="B181" s="53" t="str">
        <f>IF('Student Record paste by SD'!A178&gt;8,"",IF('Student Record paste by SD'!E178="","",UPPER('Student Record paste by SD'!E178)))</f>
        <v/>
      </c>
      <c r="C181" s="53" t="str">
        <f>IF('Student Record paste by SD'!A178&gt;8,"",IF('Student Record paste by SD'!G178="","",UPPER('Student Record paste by SD'!G178)))</f>
        <v/>
      </c>
      <c r="D181" s="5" t="str">
        <f>IF('Student Record paste by SD'!A178&gt;8,"",IF('Student Record paste by SD'!A178="","",'Student Record paste by SD'!A178))</f>
        <v/>
      </c>
      <c r="E181" s="7" t="str">
        <f t="shared" si="4"/>
        <v/>
      </c>
      <c r="F181" s="25"/>
      <c r="G181" s="6" t="str">
        <f t="shared" si="5"/>
        <v/>
      </c>
      <c r="H181" s="50"/>
      <c r="I181" s="4"/>
      <c r="M181" s="9" t="str">
        <f>IF('Student Record paste by SD'!A178&gt;8,"",IF('Student Record paste by SD'!I178="","",UPPER('Student Record paste by SD'!I178)))</f>
        <v/>
      </c>
    </row>
    <row r="182" spans="1:13" ht="21" customHeight="1">
      <c r="A182" s="54">
        <v>178</v>
      </c>
      <c r="B182" s="53" t="str">
        <f>IF('Student Record paste by SD'!A179&gt;8,"",IF('Student Record paste by SD'!E179="","",UPPER('Student Record paste by SD'!E179)))</f>
        <v/>
      </c>
      <c r="C182" s="53" t="str">
        <f>IF('Student Record paste by SD'!A179&gt;8,"",IF('Student Record paste by SD'!G179="","",UPPER('Student Record paste by SD'!G179)))</f>
        <v/>
      </c>
      <c r="D182" s="5" t="str">
        <f>IF('Student Record paste by SD'!A179&gt;8,"",IF('Student Record paste by SD'!A179="","",'Student Record paste by SD'!A179))</f>
        <v/>
      </c>
      <c r="E182" s="7" t="str">
        <f t="shared" si="4"/>
        <v/>
      </c>
      <c r="F182" s="25"/>
      <c r="G182" s="6" t="str">
        <f t="shared" si="5"/>
        <v/>
      </c>
      <c r="H182" s="50"/>
      <c r="I182" s="4"/>
      <c r="M182" s="9" t="str">
        <f>IF('Student Record paste by SD'!A179&gt;8,"",IF('Student Record paste by SD'!I179="","",UPPER('Student Record paste by SD'!I179)))</f>
        <v/>
      </c>
    </row>
    <row r="183" spans="1:13" ht="21" customHeight="1">
      <c r="A183" s="54">
        <v>179</v>
      </c>
      <c r="B183" s="53" t="str">
        <f>IF('Student Record paste by SD'!A180&gt;8,"",IF('Student Record paste by SD'!E180="","",UPPER('Student Record paste by SD'!E180)))</f>
        <v/>
      </c>
      <c r="C183" s="53" t="str">
        <f>IF('Student Record paste by SD'!A180&gt;8,"",IF('Student Record paste by SD'!G180="","",UPPER('Student Record paste by SD'!G180)))</f>
        <v/>
      </c>
      <c r="D183" s="5" t="str">
        <f>IF('Student Record paste by SD'!A180&gt;8,"",IF('Student Record paste by SD'!A180="","",'Student Record paste by SD'!A180))</f>
        <v/>
      </c>
      <c r="E183" s="7" t="str">
        <f t="shared" si="4"/>
        <v/>
      </c>
      <c r="F183" s="25"/>
      <c r="G183" s="6" t="str">
        <f t="shared" si="5"/>
        <v/>
      </c>
      <c r="H183" s="50"/>
      <c r="I183" s="4"/>
      <c r="M183" s="9" t="str">
        <f>IF('Student Record paste by SD'!A180&gt;8,"",IF('Student Record paste by SD'!I180="","",UPPER('Student Record paste by SD'!I180)))</f>
        <v/>
      </c>
    </row>
    <row r="184" spans="1:13" ht="21" customHeight="1">
      <c r="A184" s="54">
        <v>180</v>
      </c>
      <c r="B184" s="53" t="str">
        <f>IF('Student Record paste by SD'!A181&gt;8,"",IF('Student Record paste by SD'!E181="","",UPPER('Student Record paste by SD'!E181)))</f>
        <v/>
      </c>
      <c r="C184" s="53" t="str">
        <f>IF('Student Record paste by SD'!A181&gt;8,"",IF('Student Record paste by SD'!G181="","",UPPER('Student Record paste by SD'!G181)))</f>
        <v/>
      </c>
      <c r="D184" s="5" t="str">
        <f>IF('Student Record paste by SD'!A181&gt;8,"",IF('Student Record paste by SD'!A181="","",'Student Record paste by SD'!A181))</f>
        <v/>
      </c>
      <c r="E184" s="7" t="str">
        <f t="shared" si="4"/>
        <v/>
      </c>
      <c r="F184" s="25"/>
      <c r="G184" s="6" t="str">
        <f t="shared" si="5"/>
        <v/>
      </c>
      <c r="H184" s="50"/>
      <c r="I184" s="4"/>
      <c r="M184" s="9" t="str">
        <f>IF('Student Record paste by SD'!A181&gt;8,"",IF('Student Record paste by SD'!I181="","",UPPER('Student Record paste by SD'!I181)))</f>
        <v/>
      </c>
    </row>
    <row r="185" spans="1:13" ht="21" customHeight="1">
      <c r="A185" s="54">
        <v>181</v>
      </c>
      <c r="B185" s="53" t="str">
        <f>IF('Student Record paste by SD'!A182&gt;8,"",IF('Student Record paste by SD'!E182="","",UPPER('Student Record paste by SD'!E182)))</f>
        <v/>
      </c>
      <c r="C185" s="53" t="str">
        <f>IF('Student Record paste by SD'!A182&gt;8,"",IF('Student Record paste by SD'!G182="","",UPPER('Student Record paste by SD'!G182)))</f>
        <v/>
      </c>
      <c r="D185" s="5" t="str">
        <f>IF('Student Record paste by SD'!A182&gt;8,"",IF('Student Record paste by SD'!A182="","",'Student Record paste by SD'!A182))</f>
        <v/>
      </c>
      <c r="E185" s="7" t="str">
        <f t="shared" si="4"/>
        <v/>
      </c>
      <c r="F185" s="25"/>
      <c r="G185" s="6" t="str">
        <f t="shared" si="5"/>
        <v/>
      </c>
      <c r="H185" s="50"/>
      <c r="I185" s="4"/>
      <c r="M185" s="9" t="str">
        <f>IF('Student Record paste by SD'!A182&gt;8,"",IF('Student Record paste by SD'!I182="","",UPPER('Student Record paste by SD'!I182)))</f>
        <v/>
      </c>
    </row>
    <row r="186" spans="1:13" ht="21" customHeight="1">
      <c r="A186" s="54">
        <v>182</v>
      </c>
      <c r="B186" s="53" t="str">
        <f>IF('Student Record paste by SD'!A183&gt;8,"",IF('Student Record paste by SD'!E183="","",UPPER('Student Record paste by SD'!E183)))</f>
        <v/>
      </c>
      <c r="C186" s="53" t="str">
        <f>IF('Student Record paste by SD'!A183&gt;8,"",IF('Student Record paste by SD'!G183="","",UPPER('Student Record paste by SD'!G183)))</f>
        <v/>
      </c>
      <c r="D186" s="5" t="str">
        <f>IF('Student Record paste by SD'!A183&gt;8,"",IF('Student Record paste by SD'!A183="","",'Student Record paste by SD'!A183))</f>
        <v/>
      </c>
      <c r="E186" s="7" t="str">
        <f t="shared" si="4"/>
        <v/>
      </c>
      <c r="F186" s="25"/>
      <c r="G186" s="6" t="str">
        <f t="shared" si="5"/>
        <v/>
      </c>
      <c r="H186" s="50"/>
      <c r="I186" s="4"/>
      <c r="M186" s="9" t="str">
        <f>IF('Student Record paste by SD'!A183&gt;8,"",IF('Student Record paste by SD'!I183="","",UPPER('Student Record paste by SD'!I183)))</f>
        <v/>
      </c>
    </row>
    <row r="187" spans="1:13" ht="21" customHeight="1">
      <c r="A187" s="54">
        <v>183</v>
      </c>
      <c r="B187" s="53" t="str">
        <f>IF('Student Record paste by SD'!A184&gt;8,"",IF('Student Record paste by SD'!E184="","",UPPER('Student Record paste by SD'!E184)))</f>
        <v/>
      </c>
      <c r="C187" s="53" t="str">
        <f>IF('Student Record paste by SD'!A184&gt;8,"",IF('Student Record paste by SD'!G184="","",UPPER('Student Record paste by SD'!G184)))</f>
        <v/>
      </c>
      <c r="D187" s="5" t="str">
        <f>IF('Student Record paste by SD'!A184&gt;8,"",IF('Student Record paste by SD'!A184="","",'Student Record paste by SD'!A184))</f>
        <v/>
      </c>
      <c r="E187" s="7" t="str">
        <f t="shared" si="4"/>
        <v/>
      </c>
      <c r="F187" s="25"/>
      <c r="G187" s="6" t="str">
        <f t="shared" si="5"/>
        <v/>
      </c>
      <c r="H187" s="50"/>
      <c r="I187" s="4"/>
      <c r="M187" s="9" t="str">
        <f>IF('Student Record paste by SD'!A184&gt;8,"",IF('Student Record paste by SD'!I184="","",UPPER('Student Record paste by SD'!I184)))</f>
        <v/>
      </c>
    </row>
    <row r="188" spans="1:13" ht="21" customHeight="1">
      <c r="A188" s="54">
        <v>184</v>
      </c>
      <c r="B188" s="53" t="str">
        <f>IF('Student Record paste by SD'!A185&gt;8,"",IF('Student Record paste by SD'!E185="","",UPPER('Student Record paste by SD'!E185)))</f>
        <v/>
      </c>
      <c r="C188" s="53" t="str">
        <f>IF('Student Record paste by SD'!A185&gt;8,"",IF('Student Record paste by SD'!G185="","",UPPER('Student Record paste by SD'!G185)))</f>
        <v/>
      </c>
      <c r="D188" s="5" t="str">
        <f>IF('Student Record paste by SD'!A185&gt;8,"",IF('Student Record paste by SD'!A185="","",'Student Record paste by SD'!A185))</f>
        <v/>
      </c>
      <c r="E188" s="7" t="str">
        <f t="shared" si="4"/>
        <v/>
      </c>
      <c r="F188" s="25"/>
      <c r="G188" s="6" t="str">
        <f t="shared" si="5"/>
        <v/>
      </c>
      <c r="H188" s="50"/>
      <c r="I188" s="4"/>
      <c r="M188" s="9" t="str">
        <f>IF('Student Record paste by SD'!A185&gt;8,"",IF('Student Record paste by SD'!I185="","",UPPER('Student Record paste by SD'!I185)))</f>
        <v/>
      </c>
    </row>
    <row r="189" spans="1:13" ht="21" customHeight="1">
      <c r="A189" s="54">
        <v>185</v>
      </c>
      <c r="B189" s="53" t="str">
        <f>IF('Student Record paste by SD'!A186&gt;8,"",IF('Student Record paste by SD'!E186="","",UPPER('Student Record paste by SD'!E186)))</f>
        <v/>
      </c>
      <c r="C189" s="53" t="str">
        <f>IF('Student Record paste by SD'!A186&gt;8,"",IF('Student Record paste by SD'!G186="","",UPPER('Student Record paste by SD'!G186)))</f>
        <v/>
      </c>
      <c r="D189" s="5" t="str">
        <f>IF('Student Record paste by SD'!A186&gt;8,"",IF('Student Record paste by SD'!A186="","",'Student Record paste by SD'!A186))</f>
        <v/>
      </c>
      <c r="E189" s="7" t="str">
        <f t="shared" si="4"/>
        <v/>
      </c>
      <c r="F189" s="25"/>
      <c r="G189" s="6" t="str">
        <f t="shared" si="5"/>
        <v/>
      </c>
      <c r="H189" s="50"/>
      <c r="I189" s="4"/>
      <c r="M189" s="9" t="str">
        <f>IF('Student Record paste by SD'!A186&gt;8,"",IF('Student Record paste by SD'!I186="","",UPPER('Student Record paste by SD'!I186)))</f>
        <v/>
      </c>
    </row>
    <row r="190" spans="1:13" ht="21" customHeight="1">
      <c r="A190" s="54">
        <v>186</v>
      </c>
      <c r="B190" s="53" t="str">
        <f>IF('Student Record paste by SD'!A187&gt;8,"",IF('Student Record paste by SD'!E187="","",UPPER('Student Record paste by SD'!E187)))</f>
        <v/>
      </c>
      <c r="C190" s="53" t="str">
        <f>IF('Student Record paste by SD'!A187&gt;8,"",IF('Student Record paste by SD'!G187="","",UPPER('Student Record paste by SD'!G187)))</f>
        <v/>
      </c>
      <c r="D190" s="5" t="str">
        <f>IF('Student Record paste by SD'!A187&gt;8,"",IF('Student Record paste by SD'!A187="","",'Student Record paste by SD'!A187))</f>
        <v/>
      </c>
      <c r="E190" s="7" t="str">
        <f t="shared" si="4"/>
        <v/>
      </c>
      <c r="F190" s="25"/>
      <c r="G190" s="6" t="str">
        <f t="shared" si="5"/>
        <v/>
      </c>
      <c r="H190" s="50"/>
      <c r="I190" s="4"/>
      <c r="M190" s="9" t="str">
        <f>IF('Student Record paste by SD'!A187&gt;8,"",IF('Student Record paste by SD'!I187="","",UPPER('Student Record paste by SD'!I187)))</f>
        <v/>
      </c>
    </row>
    <row r="191" spans="1:13" ht="21" customHeight="1">
      <c r="A191" s="54">
        <v>187</v>
      </c>
      <c r="B191" s="53" t="str">
        <f>IF('Student Record paste by SD'!A188&gt;8,"",IF('Student Record paste by SD'!E188="","",UPPER('Student Record paste by SD'!E188)))</f>
        <v/>
      </c>
      <c r="C191" s="53" t="str">
        <f>IF('Student Record paste by SD'!A188&gt;8,"",IF('Student Record paste by SD'!G188="","",UPPER('Student Record paste by SD'!G188)))</f>
        <v/>
      </c>
      <c r="D191" s="5" t="str">
        <f>IF('Student Record paste by SD'!A188&gt;8,"",IF('Student Record paste by SD'!A188="","",'Student Record paste by SD'!A188))</f>
        <v/>
      </c>
      <c r="E191" s="7" t="str">
        <f t="shared" si="4"/>
        <v/>
      </c>
      <c r="F191" s="25"/>
      <c r="G191" s="6" t="str">
        <f t="shared" si="5"/>
        <v/>
      </c>
      <c r="H191" s="50"/>
      <c r="I191" s="4"/>
      <c r="M191" s="9" t="str">
        <f>IF('Student Record paste by SD'!A188&gt;8,"",IF('Student Record paste by SD'!I188="","",UPPER('Student Record paste by SD'!I188)))</f>
        <v/>
      </c>
    </row>
    <row r="192" spans="1:13" ht="21" customHeight="1">
      <c r="A192" s="54">
        <v>188</v>
      </c>
      <c r="B192" s="53" t="str">
        <f>IF('Student Record paste by SD'!A189&gt;8,"",IF('Student Record paste by SD'!E189="","",UPPER('Student Record paste by SD'!E189)))</f>
        <v/>
      </c>
      <c r="C192" s="53" t="str">
        <f>IF('Student Record paste by SD'!A189&gt;8,"",IF('Student Record paste by SD'!G189="","",UPPER('Student Record paste by SD'!G189)))</f>
        <v/>
      </c>
      <c r="D192" s="5" t="str">
        <f>IF('Student Record paste by SD'!A189&gt;8,"",IF('Student Record paste by SD'!A189="","",'Student Record paste by SD'!A189))</f>
        <v/>
      </c>
      <c r="E192" s="7" t="str">
        <f t="shared" si="4"/>
        <v/>
      </c>
      <c r="F192" s="25"/>
      <c r="G192" s="6" t="str">
        <f t="shared" si="5"/>
        <v/>
      </c>
      <c r="H192" s="50"/>
      <c r="I192" s="4"/>
      <c r="M192" s="9" t="str">
        <f>IF('Student Record paste by SD'!A189&gt;8,"",IF('Student Record paste by SD'!I189="","",UPPER('Student Record paste by SD'!I189)))</f>
        <v/>
      </c>
    </row>
    <row r="193" spans="1:13" ht="21" customHeight="1">
      <c r="A193" s="54">
        <v>189</v>
      </c>
      <c r="B193" s="53" t="str">
        <f>IF('Student Record paste by SD'!A190&gt;8,"",IF('Student Record paste by SD'!E190="","",UPPER('Student Record paste by SD'!E190)))</f>
        <v/>
      </c>
      <c r="C193" s="53" t="str">
        <f>IF('Student Record paste by SD'!A190&gt;8,"",IF('Student Record paste by SD'!G190="","",UPPER('Student Record paste by SD'!G190)))</f>
        <v/>
      </c>
      <c r="D193" s="5" t="str">
        <f>IF('Student Record paste by SD'!A190&gt;8,"",IF('Student Record paste by SD'!A190="","",'Student Record paste by SD'!A190))</f>
        <v/>
      </c>
      <c r="E193" s="7" t="str">
        <f t="shared" si="4"/>
        <v/>
      </c>
      <c r="F193" s="25"/>
      <c r="G193" s="6" t="str">
        <f t="shared" si="5"/>
        <v/>
      </c>
      <c r="H193" s="50"/>
      <c r="I193" s="4"/>
      <c r="M193" s="9" t="str">
        <f>IF('Student Record paste by SD'!A190&gt;8,"",IF('Student Record paste by SD'!I190="","",UPPER('Student Record paste by SD'!I190)))</f>
        <v/>
      </c>
    </row>
    <row r="194" spans="1:13" ht="21" customHeight="1">
      <c r="A194" s="54">
        <v>190</v>
      </c>
      <c r="B194" s="53" t="str">
        <f>IF('Student Record paste by SD'!A191&gt;8,"",IF('Student Record paste by SD'!E191="","",UPPER('Student Record paste by SD'!E191)))</f>
        <v/>
      </c>
      <c r="C194" s="53" t="str">
        <f>IF('Student Record paste by SD'!A191&gt;8,"",IF('Student Record paste by SD'!G191="","",UPPER('Student Record paste by SD'!G191)))</f>
        <v/>
      </c>
      <c r="D194" s="5" t="str">
        <f>IF('Student Record paste by SD'!A191&gt;8,"",IF('Student Record paste by SD'!A191="","",'Student Record paste by SD'!A191))</f>
        <v/>
      </c>
      <c r="E194" s="7" t="str">
        <f t="shared" si="4"/>
        <v/>
      </c>
      <c r="F194" s="25"/>
      <c r="G194" s="6" t="str">
        <f t="shared" si="5"/>
        <v/>
      </c>
      <c r="H194" s="50"/>
      <c r="I194" s="4"/>
      <c r="M194" s="9" t="str">
        <f>IF('Student Record paste by SD'!A191&gt;8,"",IF('Student Record paste by SD'!I191="","",UPPER('Student Record paste by SD'!I191)))</f>
        <v/>
      </c>
    </row>
    <row r="195" spans="1:13" ht="21" customHeight="1">
      <c r="A195" s="54">
        <v>191</v>
      </c>
      <c r="B195" s="53" t="str">
        <f>IF('Student Record paste by SD'!A192&gt;8,"",IF('Student Record paste by SD'!E192="","",UPPER('Student Record paste by SD'!E192)))</f>
        <v/>
      </c>
      <c r="C195" s="53" t="str">
        <f>IF('Student Record paste by SD'!A192&gt;8,"",IF('Student Record paste by SD'!G192="","",UPPER('Student Record paste by SD'!G192)))</f>
        <v/>
      </c>
      <c r="D195" s="5" t="str">
        <f>IF('Student Record paste by SD'!A192&gt;8,"",IF('Student Record paste by SD'!A192="","",'Student Record paste by SD'!A192))</f>
        <v/>
      </c>
      <c r="E195" s="7" t="str">
        <f t="shared" si="4"/>
        <v/>
      </c>
      <c r="F195" s="25"/>
      <c r="G195" s="6" t="str">
        <f t="shared" si="5"/>
        <v/>
      </c>
      <c r="H195" s="50"/>
      <c r="I195" s="4"/>
      <c r="M195" s="9" t="str">
        <f>IF('Student Record paste by SD'!A192&gt;8,"",IF('Student Record paste by SD'!I192="","",UPPER('Student Record paste by SD'!I192)))</f>
        <v/>
      </c>
    </row>
    <row r="196" spans="1:13" ht="21" customHeight="1">
      <c r="A196" s="54">
        <v>192</v>
      </c>
      <c r="B196" s="53" t="str">
        <f>IF('Student Record paste by SD'!A193&gt;8,"",IF('Student Record paste by SD'!E193="","",UPPER('Student Record paste by SD'!E193)))</f>
        <v/>
      </c>
      <c r="C196" s="53" t="str">
        <f>IF('Student Record paste by SD'!A193&gt;8,"",IF('Student Record paste by SD'!G193="","",UPPER('Student Record paste by SD'!G193)))</f>
        <v/>
      </c>
      <c r="D196" s="5" t="str">
        <f>IF('Student Record paste by SD'!A193&gt;8,"",IF('Student Record paste by SD'!A193="","",'Student Record paste by SD'!A193))</f>
        <v/>
      </c>
      <c r="E196" s="7" t="str">
        <f t="shared" si="4"/>
        <v/>
      </c>
      <c r="F196" s="25"/>
      <c r="G196" s="6" t="str">
        <f t="shared" si="5"/>
        <v/>
      </c>
      <c r="H196" s="50"/>
      <c r="I196" s="4"/>
      <c r="M196" s="9" t="str">
        <f>IF('Student Record paste by SD'!A193&gt;8,"",IF('Student Record paste by SD'!I193="","",UPPER('Student Record paste by SD'!I193)))</f>
        <v/>
      </c>
    </row>
    <row r="197" spans="1:13" ht="21" customHeight="1">
      <c r="A197" s="54">
        <v>193</v>
      </c>
      <c r="B197" s="53" t="str">
        <f>IF('Student Record paste by SD'!A194&gt;8,"",IF('Student Record paste by SD'!E194="","",UPPER('Student Record paste by SD'!E194)))</f>
        <v/>
      </c>
      <c r="C197" s="53" t="str">
        <f>IF('Student Record paste by SD'!A194&gt;8,"",IF('Student Record paste by SD'!G194="","",UPPER('Student Record paste by SD'!G194)))</f>
        <v/>
      </c>
      <c r="D197" s="5" t="str">
        <f>IF('Student Record paste by SD'!A194&gt;8,"",IF('Student Record paste by SD'!A194="","",'Student Record paste by SD'!A194))</f>
        <v/>
      </c>
      <c r="E197" s="7" t="str">
        <f t="shared" si="4"/>
        <v/>
      </c>
      <c r="F197" s="25"/>
      <c r="G197" s="6" t="str">
        <f t="shared" si="5"/>
        <v/>
      </c>
      <c r="H197" s="50"/>
      <c r="I197" s="4"/>
      <c r="M197" s="9" t="str">
        <f>IF('Student Record paste by SD'!A194&gt;8,"",IF('Student Record paste by SD'!I194="","",UPPER('Student Record paste by SD'!I194)))</f>
        <v/>
      </c>
    </row>
    <row r="198" spans="1:13" ht="21" customHeight="1">
      <c r="A198" s="54">
        <v>194</v>
      </c>
      <c r="B198" s="53" t="str">
        <f>IF('Student Record paste by SD'!A195&gt;8,"",IF('Student Record paste by SD'!E195="","",UPPER('Student Record paste by SD'!E195)))</f>
        <v/>
      </c>
      <c r="C198" s="53" t="str">
        <f>IF('Student Record paste by SD'!A195&gt;8,"",IF('Student Record paste by SD'!G195="","",UPPER('Student Record paste by SD'!G195)))</f>
        <v/>
      </c>
      <c r="D198" s="5" t="str">
        <f>IF('Student Record paste by SD'!A195&gt;8,"",IF('Student Record paste by SD'!A195="","",'Student Record paste by SD'!A195))</f>
        <v/>
      </c>
      <c r="E198" s="7" t="str">
        <f t="shared" ref="E198:E261" si="6">IF(OR(D198="",F198=""),"",G198-F198)</f>
        <v/>
      </c>
      <c r="F198" s="25"/>
      <c r="G198" s="6" t="str">
        <f t="shared" ref="G198:G261" si="7">IF(OR(D198="",F198=""),"",IF(D198&gt;=6,"14.1",IF(D198&gt;=1,"9.4",0)))</f>
        <v/>
      </c>
      <c r="H198" s="50"/>
      <c r="I198" s="4"/>
      <c r="M198" s="9" t="str">
        <f>IF('Student Record paste by SD'!A195&gt;8,"",IF('Student Record paste by SD'!I195="","",UPPER('Student Record paste by SD'!I195)))</f>
        <v/>
      </c>
    </row>
    <row r="199" spans="1:13" ht="21" customHeight="1">
      <c r="A199" s="54">
        <v>195</v>
      </c>
      <c r="B199" s="53" t="str">
        <f>IF('Student Record paste by SD'!A196&gt;8,"",IF('Student Record paste by SD'!E196="","",UPPER('Student Record paste by SD'!E196)))</f>
        <v/>
      </c>
      <c r="C199" s="53" t="str">
        <f>IF('Student Record paste by SD'!A196&gt;8,"",IF('Student Record paste by SD'!G196="","",UPPER('Student Record paste by SD'!G196)))</f>
        <v/>
      </c>
      <c r="D199" s="5" t="str">
        <f>IF('Student Record paste by SD'!A196&gt;8,"",IF('Student Record paste by SD'!A196="","",'Student Record paste by SD'!A196))</f>
        <v/>
      </c>
      <c r="E199" s="7" t="str">
        <f t="shared" si="6"/>
        <v/>
      </c>
      <c r="F199" s="25"/>
      <c r="G199" s="6" t="str">
        <f t="shared" si="7"/>
        <v/>
      </c>
      <c r="H199" s="50"/>
      <c r="I199" s="4"/>
      <c r="M199" s="9" t="str">
        <f>IF('Student Record paste by SD'!A196&gt;8,"",IF('Student Record paste by SD'!I196="","",UPPER('Student Record paste by SD'!I196)))</f>
        <v/>
      </c>
    </row>
    <row r="200" spans="1:13" ht="21" customHeight="1">
      <c r="A200" s="54">
        <v>196</v>
      </c>
      <c r="B200" s="53" t="str">
        <f>IF('Student Record paste by SD'!A197&gt;8,"",IF('Student Record paste by SD'!E197="","",UPPER('Student Record paste by SD'!E197)))</f>
        <v/>
      </c>
      <c r="C200" s="53" t="str">
        <f>IF('Student Record paste by SD'!A197&gt;8,"",IF('Student Record paste by SD'!G197="","",UPPER('Student Record paste by SD'!G197)))</f>
        <v/>
      </c>
      <c r="D200" s="5" t="str">
        <f>IF('Student Record paste by SD'!A197&gt;8,"",IF('Student Record paste by SD'!A197="","",'Student Record paste by SD'!A197))</f>
        <v/>
      </c>
      <c r="E200" s="7" t="str">
        <f t="shared" si="6"/>
        <v/>
      </c>
      <c r="F200" s="25"/>
      <c r="G200" s="6" t="str">
        <f t="shared" si="7"/>
        <v/>
      </c>
      <c r="H200" s="50"/>
      <c r="I200" s="4"/>
      <c r="M200" s="9" t="str">
        <f>IF('Student Record paste by SD'!A197&gt;8,"",IF('Student Record paste by SD'!I197="","",UPPER('Student Record paste by SD'!I197)))</f>
        <v/>
      </c>
    </row>
    <row r="201" spans="1:13" ht="21" customHeight="1">
      <c r="A201" s="54">
        <v>197</v>
      </c>
      <c r="B201" s="53" t="str">
        <f>IF('Student Record paste by SD'!A198&gt;8,"",IF('Student Record paste by SD'!E198="","",UPPER('Student Record paste by SD'!E198)))</f>
        <v/>
      </c>
      <c r="C201" s="53" t="str">
        <f>IF('Student Record paste by SD'!A198&gt;8,"",IF('Student Record paste by SD'!G198="","",UPPER('Student Record paste by SD'!G198)))</f>
        <v/>
      </c>
      <c r="D201" s="5" t="str">
        <f>IF('Student Record paste by SD'!A198&gt;8,"",IF('Student Record paste by SD'!A198="","",'Student Record paste by SD'!A198))</f>
        <v/>
      </c>
      <c r="E201" s="7" t="str">
        <f t="shared" si="6"/>
        <v/>
      </c>
      <c r="F201" s="25"/>
      <c r="G201" s="6" t="str">
        <f t="shared" si="7"/>
        <v/>
      </c>
      <c r="H201" s="50"/>
      <c r="I201" s="4"/>
      <c r="M201" s="9" t="str">
        <f>IF('Student Record paste by SD'!A198&gt;8,"",IF('Student Record paste by SD'!I198="","",UPPER('Student Record paste by SD'!I198)))</f>
        <v/>
      </c>
    </row>
    <row r="202" spans="1:13" ht="21" customHeight="1">
      <c r="A202" s="54">
        <v>198</v>
      </c>
      <c r="B202" s="53" t="str">
        <f>IF('Student Record paste by SD'!A199&gt;8,"",IF('Student Record paste by SD'!E199="","",UPPER('Student Record paste by SD'!E199)))</f>
        <v/>
      </c>
      <c r="C202" s="53" t="str">
        <f>IF('Student Record paste by SD'!A199&gt;8,"",IF('Student Record paste by SD'!G199="","",UPPER('Student Record paste by SD'!G199)))</f>
        <v/>
      </c>
      <c r="D202" s="5" t="str">
        <f>IF('Student Record paste by SD'!A199&gt;8,"",IF('Student Record paste by SD'!A199="","",'Student Record paste by SD'!A199))</f>
        <v/>
      </c>
      <c r="E202" s="7" t="str">
        <f t="shared" si="6"/>
        <v/>
      </c>
      <c r="F202" s="25"/>
      <c r="G202" s="6" t="str">
        <f t="shared" si="7"/>
        <v/>
      </c>
      <c r="H202" s="50"/>
      <c r="I202" s="4"/>
      <c r="M202" s="9" t="str">
        <f>IF('Student Record paste by SD'!A199&gt;8,"",IF('Student Record paste by SD'!I199="","",UPPER('Student Record paste by SD'!I199)))</f>
        <v/>
      </c>
    </row>
    <row r="203" spans="1:13" ht="21" customHeight="1">
      <c r="A203" s="54">
        <v>199</v>
      </c>
      <c r="B203" s="53" t="str">
        <f>IF('Student Record paste by SD'!A200&gt;8,"",IF('Student Record paste by SD'!E200="","",UPPER('Student Record paste by SD'!E200)))</f>
        <v/>
      </c>
      <c r="C203" s="53" t="str">
        <f>IF('Student Record paste by SD'!A200&gt;8,"",IF('Student Record paste by SD'!G200="","",UPPER('Student Record paste by SD'!G200)))</f>
        <v/>
      </c>
      <c r="D203" s="5" t="str">
        <f>IF('Student Record paste by SD'!A200&gt;8,"",IF('Student Record paste by SD'!A200="","",'Student Record paste by SD'!A200))</f>
        <v/>
      </c>
      <c r="E203" s="7" t="str">
        <f t="shared" si="6"/>
        <v/>
      </c>
      <c r="F203" s="25"/>
      <c r="G203" s="6" t="str">
        <f t="shared" si="7"/>
        <v/>
      </c>
      <c r="H203" s="50"/>
      <c r="I203" s="4"/>
      <c r="M203" s="9" t="str">
        <f>IF('Student Record paste by SD'!A200&gt;8,"",IF('Student Record paste by SD'!I200="","",UPPER('Student Record paste by SD'!I200)))</f>
        <v/>
      </c>
    </row>
    <row r="204" spans="1:13" ht="21" customHeight="1">
      <c r="A204" s="54">
        <v>200</v>
      </c>
      <c r="B204" s="53" t="str">
        <f>IF('Student Record paste by SD'!A201&gt;8,"",IF('Student Record paste by SD'!E201="","",UPPER('Student Record paste by SD'!E201)))</f>
        <v/>
      </c>
      <c r="C204" s="53" t="str">
        <f>IF('Student Record paste by SD'!A201&gt;8,"",IF('Student Record paste by SD'!G201="","",UPPER('Student Record paste by SD'!G201)))</f>
        <v/>
      </c>
      <c r="D204" s="5" t="str">
        <f>IF('Student Record paste by SD'!A201&gt;8,"",IF('Student Record paste by SD'!A201="","",'Student Record paste by SD'!A201))</f>
        <v/>
      </c>
      <c r="E204" s="7" t="str">
        <f t="shared" si="6"/>
        <v/>
      </c>
      <c r="F204" s="25"/>
      <c r="G204" s="6" t="str">
        <f t="shared" si="7"/>
        <v/>
      </c>
      <c r="H204" s="50"/>
      <c r="I204" s="4"/>
      <c r="M204" s="9" t="str">
        <f>IF('Student Record paste by SD'!A201&gt;8,"",IF('Student Record paste by SD'!I201="","",UPPER('Student Record paste by SD'!I201)))</f>
        <v/>
      </c>
    </row>
    <row r="205" spans="1:13" ht="21" customHeight="1">
      <c r="A205" s="54">
        <v>201</v>
      </c>
      <c r="B205" s="53" t="str">
        <f>IF('Student Record paste by SD'!A202&gt;8,"",IF('Student Record paste by SD'!E202="","",UPPER('Student Record paste by SD'!E202)))</f>
        <v/>
      </c>
      <c r="C205" s="53" t="str">
        <f>IF('Student Record paste by SD'!A202&gt;8,"",IF('Student Record paste by SD'!G202="","",UPPER('Student Record paste by SD'!G202)))</f>
        <v/>
      </c>
      <c r="D205" s="5" t="str">
        <f>IF('Student Record paste by SD'!A202&gt;8,"",IF('Student Record paste by SD'!A202="","",'Student Record paste by SD'!A202))</f>
        <v/>
      </c>
      <c r="E205" s="7" t="str">
        <f t="shared" si="6"/>
        <v/>
      </c>
      <c r="F205" s="25"/>
      <c r="G205" s="6" t="str">
        <f t="shared" si="7"/>
        <v/>
      </c>
      <c r="H205" s="50"/>
      <c r="I205" s="4"/>
      <c r="M205" s="9" t="str">
        <f>IF('Student Record paste by SD'!A202&gt;8,"",IF('Student Record paste by SD'!I202="","",UPPER('Student Record paste by SD'!I202)))</f>
        <v/>
      </c>
    </row>
    <row r="206" spans="1:13" ht="21" customHeight="1">
      <c r="A206" s="54">
        <v>202</v>
      </c>
      <c r="B206" s="53" t="str">
        <f>IF('Student Record paste by SD'!A203&gt;8,"",IF('Student Record paste by SD'!E203="","",UPPER('Student Record paste by SD'!E203)))</f>
        <v/>
      </c>
      <c r="C206" s="53" t="str">
        <f>IF('Student Record paste by SD'!A203&gt;8,"",IF('Student Record paste by SD'!G203="","",UPPER('Student Record paste by SD'!G203)))</f>
        <v/>
      </c>
      <c r="D206" s="5" t="str">
        <f>IF('Student Record paste by SD'!A203&gt;8,"",IF('Student Record paste by SD'!A203="","",'Student Record paste by SD'!A203))</f>
        <v/>
      </c>
      <c r="E206" s="7" t="str">
        <f t="shared" si="6"/>
        <v/>
      </c>
      <c r="F206" s="25"/>
      <c r="G206" s="6" t="str">
        <f t="shared" si="7"/>
        <v/>
      </c>
      <c r="H206" s="50"/>
      <c r="I206" s="4"/>
      <c r="M206" s="9" t="str">
        <f>IF('Student Record paste by SD'!A203&gt;8,"",IF('Student Record paste by SD'!I203="","",UPPER('Student Record paste by SD'!I203)))</f>
        <v/>
      </c>
    </row>
    <row r="207" spans="1:13" ht="21" customHeight="1">
      <c r="A207" s="54">
        <v>203</v>
      </c>
      <c r="B207" s="53" t="str">
        <f>IF('Student Record paste by SD'!A204&gt;8,"",IF('Student Record paste by SD'!E204="","",UPPER('Student Record paste by SD'!E204)))</f>
        <v/>
      </c>
      <c r="C207" s="53" t="str">
        <f>IF('Student Record paste by SD'!A204&gt;8,"",IF('Student Record paste by SD'!G204="","",UPPER('Student Record paste by SD'!G204)))</f>
        <v/>
      </c>
      <c r="D207" s="5" t="str">
        <f>IF('Student Record paste by SD'!A204&gt;8,"",IF('Student Record paste by SD'!A204="","",'Student Record paste by SD'!A204))</f>
        <v/>
      </c>
      <c r="E207" s="7" t="str">
        <f t="shared" si="6"/>
        <v/>
      </c>
      <c r="F207" s="25"/>
      <c r="G207" s="6" t="str">
        <f t="shared" si="7"/>
        <v/>
      </c>
      <c r="H207" s="50"/>
      <c r="I207" s="4"/>
      <c r="M207" s="9" t="str">
        <f>IF('Student Record paste by SD'!A204&gt;8,"",IF('Student Record paste by SD'!I204="","",UPPER('Student Record paste by SD'!I204)))</f>
        <v/>
      </c>
    </row>
    <row r="208" spans="1:13" ht="21" customHeight="1">
      <c r="A208" s="54">
        <v>204</v>
      </c>
      <c r="B208" s="53" t="str">
        <f>IF('Student Record paste by SD'!A205&gt;8,"",IF('Student Record paste by SD'!E205="","",UPPER('Student Record paste by SD'!E205)))</f>
        <v/>
      </c>
      <c r="C208" s="53" t="str">
        <f>IF('Student Record paste by SD'!A205&gt;8,"",IF('Student Record paste by SD'!G205="","",UPPER('Student Record paste by SD'!G205)))</f>
        <v/>
      </c>
      <c r="D208" s="5" t="str">
        <f>IF('Student Record paste by SD'!A205&gt;8,"",IF('Student Record paste by SD'!A205="","",'Student Record paste by SD'!A205))</f>
        <v/>
      </c>
      <c r="E208" s="7" t="str">
        <f t="shared" si="6"/>
        <v/>
      </c>
      <c r="F208" s="25"/>
      <c r="G208" s="6" t="str">
        <f t="shared" si="7"/>
        <v/>
      </c>
      <c r="H208" s="50"/>
      <c r="I208" s="4"/>
      <c r="M208" s="9" t="str">
        <f>IF('Student Record paste by SD'!A205&gt;8,"",IF('Student Record paste by SD'!I205="","",UPPER('Student Record paste by SD'!I205)))</f>
        <v/>
      </c>
    </row>
    <row r="209" spans="1:13" ht="21" customHeight="1">
      <c r="A209" s="54">
        <v>205</v>
      </c>
      <c r="B209" s="53" t="str">
        <f>IF('Student Record paste by SD'!A206&gt;8,"",IF('Student Record paste by SD'!E206="","",UPPER('Student Record paste by SD'!E206)))</f>
        <v/>
      </c>
      <c r="C209" s="53" t="str">
        <f>IF('Student Record paste by SD'!A206&gt;8,"",IF('Student Record paste by SD'!G206="","",UPPER('Student Record paste by SD'!G206)))</f>
        <v/>
      </c>
      <c r="D209" s="5" t="str">
        <f>IF('Student Record paste by SD'!A206&gt;8,"",IF('Student Record paste by SD'!A206="","",'Student Record paste by SD'!A206))</f>
        <v/>
      </c>
      <c r="E209" s="7" t="str">
        <f t="shared" si="6"/>
        <v/>
      </c>
      <c r="F209" s="25"/>
      <c r="G209" s="6" t="str">
        <f t="shared" si="7"/>
        <v/>
      </c>
      <c r="H209" s="50"/>
      <c r="I209" s="4"/>
      <c r="M209" s="9" t="str">
        <f>IF('Student Record paste by SD'!A206&gt;8,"",IF('Student Record paste by SD'!I206="","",UPPER('Student Record paste by SD'!I206)))</f>
        <v/>
      </c>
    </row>
    <row r="210" spans="1:13" ht="21" customHeight="1">
      <c r="A210" s="54">
        <v>206</v>
      </c>
      <c r="B210" s="53" t="str">
        <f>IF('Student Record paste by SD'!A207&gt;8,"",IF('Student Record paste by SD'!E207="","",UPPER('Student Record paste by SD'!E207)))</f>
        <v/>
      </c>
      <c r="C210" s="53" t="str">
        <f>IF('Student Record paste by SD'!A207&gt;8,"",IF('Student Record paste by SD'!G207="","",UPPER('Student Record paste by SD'!G207)))</f>
        <v/>
      </c>
      <c r="D210" s="5" t="str">
        <f>IF('Student Record paste by SD'!A207&gt;8,"",IF('Student Record paste by SD'!A207="","",'Student Record paste by SD'!A207))</f>
        <v/>
      </c>
      <c r="E210" s="7" t="str">
        <f t="shared" si="6"/>
        <v/>
      </c>
      <c r="F210" s="25"/>
      <c r="G210" s="6" t="str">
        <f t="shared" si="7"/>
        <v/>
      </c>
      <c r="H210" s="50"/>
      <c r="I210" s="4"/>
      <c r="M210" s="9" t="str">
        <f>IF('Student Record paste by SD'!A207&gt;8,"",IF('Student Record paste by SD'!I207="","",UPPER('Student Record paste by SD'!I207)))</f>
        <v/>
      </c>
    </row>
    <row r="211" spans="1:13" ht="21" customHeight="1">
      <c r="A211" s="54">
        <v>207</v>
      </c>
      <c r="B211" s="53" t="str">
        <f>IF('Student Record paste by SD'!A208&gt;8,"",IF('Student Record paste by SD'!E208="","",UPPER('Student Record paste by SD'!E208)))</f>
        <v/>
      </c>
      <c r="C211" s="53" t="str">
        <f>IF('Student Record paste by SD'!A208&gt;8,"",IF('Student Record paste by SD'!G208="","",UPPER('Student Record paste by SD'!G208)))</f>
        <v/>
      </c>
      <c r="D211" s="5" t="str">
        <f>IF('Student Record paste by SD'!A208&gt;8,"",IF('Student Record paste by SD'!A208="","",'Student Record paste by SD'!A208))</f>
        <v/>
      </c>
      <c r="E211" s="7" t="str">
        <f t="shared" si="6"/>
        <v/>
      </c>
      <c r="F211" s="25"/>
      <c r="G211" s="6" t="str">
        <f t="shared" si="7"/>
        <v/>
      </c>
      <c r="H211" s="50"/>
      <c r="I211" s="4"/>
      <c r="M211" s="9" t="str">
        <f>IF('Student Record paste by SD'!A208&gt;8,"",IF('Student Record paste by SD'!I208="","",UPPER('Student Record paste by SD'!I208)))</f>
        <v/>
      </c>
    </row>
    <row r="212" spans="1:13" ht="21" customHeight="1">
      <c r="A212" s="54">
        <v>208</v>
      </c>
      <c r="B212" s="53" t="str">
        <f>IF('Student Record paste by SD'!A209&gt;8,"",IF('Student Record paste by SD'!E209="","",UPPER('Student Record paste by SD'!E209)))</f>
        <v/>
      </c>
      <c r="C212" s="53" t="str">
        <f>IF('Student Record paste by SD'!A209&gt;8,"",IF('Student Record paste by SD'!G209="","",UPPER('Student Record paste by SD'!G209)))</f>
        <v/>
      </c>
      <c r="D212" s="5" t="str">
        <f>IF('Student Record paste by SD'!A209&gt;8,"",IF('Student Record paste by SD'!A209="","",'Student Record paste by SD'!A209))</f>
        <v/>
      </c>
      <c r="E212" s="7" t="str">
        <f t="shared" si="6"/>
        <v/>
      </c>
      <c r="F212" s="25"/>
      <c r="G212" s="6" t="str">
        <f t="shared" si="7"/>
        <v/>
      </c>
      <c r="H212" s="50"/>
      <c r="I212" s="4"/>
      <c r="M212" s="9" t="str">
        <f>IF('Student Record paste by SD'!A209&gt;8,"",IF('Student Record paste by SD'!I209="","",UPPER('Student Record paste by SD'!I209)))</f>
        <v/>
      </c>
    </row>
    <row r="213" spans="1:13" ht="21" customHeight="1">
      <c r="A213" s="54">
        <v>209</v>
      </c>
      <c r="B213" s="53" t="str">
        <f>IF('Student Record paste by SD'!A210&gt;8,"",IF('Student Record paste by SD'!E210="","",UPPER('Student Record paste by SD'!E210)))</f>
        <v/>
      </c>
      <c r="C213" s="53" t="str">
        <f>IF('Student Record paste by SD'!A210&gt;8,"",IF('Student Record paste by SD'!G210="","",UPPER('Student Record paste by SD'!G210)))</f>
        <v/>
      </c>
      <c r="D213" s="5" t="str">
        <f>IF('Student Record paste by SD'!A210&gt;8,"",IF('Student Record paste by SD'!A210="","",'Student Record paste by SD'!A210))</f>
        <v/>
      </c>
      <c r="E213" s="7" t="str">
        <f t="shared" si="6"/>
        <v/>
      </c>
      <c r="F213" s="25"/>
      <c r="G213" s="6" t="str">
        <f t="shared" si="7"/>
        <v/>
      </c>
      <c r="H213" s="50"/>
      <c r="I213" s="4"/>
      <c r="M213" s="9" t="str">
        <f>IF('Student Record paste by SD'!A210&gt;8,"",IF('Student Record paste by SD'!I210="","",UPPER('Student Record paste by SD'!I210)))</f>
        <v/>
      </c>
    </row>
    <row r="214" spans="1:13" ht="21" customHeight="1">
      <c r="A214" s="54">
        <v>210</v>
      </c>
      <c r="B214" s="53" t="str">
        <f>IF('Student Record paste by SD'!A211&gt;8,"",IF('Student Record paste by SD'!E211="","",UPPER('Student Record paste by SD'!E211)))</f>
        <v/>
      </c>
      <c r="C214" s="53" t="str">
        <f>IF('Student Record paste by SD'!A211&gt;8,"",IF('Student Record paste by SD'!G211="","",UPPER('Student Record paste by SD'!G211)))</f>
        <v/>
      </c>
      <c r="D214" s="5" t="str">
        <f>IF('Student Record paste by SD'!A211&gt;8,"",IF('Student Record paste by SD'!A211="","",'Student Record paste by SD'!A211))</f>
        <v/>
      </c>
      <c r="E214" s="7" t="str">
        <f t="shared" si="6"/>
        <v/>
      </c>
      <c r="F214" s="25"/>
      <c r="G214" s="6" t="str">
        <f t="shared" si="7"/>
        <v/>
      </c>
      <c r="H214" s="50"/>
      <c r="I214" s="4"/>
      <c r="M214" s="9" t="str">
        <f>IF('Student Record paste by SD'!A211&gt;8,"",IF('Student Record paste by SD'!I211="","",UPPER('Student Record paste by SD'!I211)))</f>
        <v/>
      </c>
    </row>
    <row r="215" spans="1:13" ht="21" customHeight="1">
      <c r="A215" s="54">
        <v>211</v>
      </c>
      <c r="B215" s="53" t="str">
        <f>IF('Student Record paste by SD'!A212&gt;8,"",IF('Student Record paste by SD'!E212="","",UPPER('Student Record paste by SD'!E212)))</f>
        <v/>
      </c>
      <c r="C215" s="53" t="str">
        <f>IF('Student Record paste by SD'!A212&gt;8,"",IF('Student Record paste by SD'!G212="","",UPPER('Student Record paste by SD'!G212)))</f>
        <v/>
      </c>
      <c r="D215" s="5" t="str">
        <f>IF('Student Record paste by SD'!A212&gt;8,"",IF('Student Record paste by SD'!A212="","",'Student Record paste by SD'!A212))</f>
        <v/>
      </c>
      <c r="E215" s="7" t="str">
        <f t="shared" si="6"/>
        <v/>
      </c>
      <c r="F215" s="25"/>
      <c r="G215" s="6" t="str">
        <f t="shared" si="7"/>
        <v/>
      </c>
      <c r="H215" s="50"/>
      <c r="I215" s="4"/>
      <c r="M215" s="9" t="str">
        <f>IF('Student Record paste by SD'!A212&gt;8,"",IF('Student Record paste by SD'!I212="","",UPPER('Student Record paste by SD'!I212)))</f>
        <v/>
      </c>
    </row>
    <row r="216" spans="1:13" ht="21" customHeight="1">
      <c r="A216" s="54">
        <v>212</v>
      </c>
      <c r="B216" s="53" t="str">
        <f>IF('Student Record paste by SD'!A213&gt;8,"",IF('Student Record paste by SD'!E213="","",UPPER('Student Record paste by SD'!E213)))</f>
        <v/>
      </c>
      <c r="C216" s="53" t="str">
        <f>IF('Student Record paste by SD'!A213&gt;8,"",IF('Student Record paste by SD'!G213="","",UPPER('Student Record paste by SD'!G213)))</f>
        <v/>
      </c>
      <c r="D216" s="5" t="str">
        <f>IF('Student Record paste by SD'!A213&gt;8,"",IF('Student Record paste by SD'!A213="","",'Student Record paste by SD'!A213))</f>
        <v/>
      </c>
      <c r="E216" s="7" t="str">
        <f t="shared" si="6"/>
        <v/>
      </c>
      <c r="F216" s="25"/>
      <c r="G216" s="6" t="str">
        <f t="shared" si="7"/>
        <v/>
      </c>
      <c r="H216" s="50"/>
      <c r="I216" s="4"/>
      <c r="M216" s="9" t="str">
        <f>IF('Student Record paste by SD'!A213&gt;8,"",IF('Student Record paste by SD'!I213="","",UPPER('Student Record paste by SD'!I213)))</f>
        <v/>
      </c>
    </row>
    <row r="217" spans="1:13" ht="21" customHeight="1">
      <c r="A217" s="54">
        <v>213</v>
      </c>
      <c r="B217" s="53" t="str">
        <f>IF('Student Record paste by SD'!A214&gt;8,"",IF('Student Record paste by SD'!E214="","",UPPER('Student Record paste by SD'!E214)))</f>
        <v/>
      </c>
      <c r="C217" s="53" t="str">
        <f>IF('Student Record paste by SD'!A214&gt;8,"",IF('Student Record paste by SD'!G214="","",UPPER('Student Record paste by SD'!G214)))</f>
        <v/>
      </c>
      <c r="D217" s="5" t="str">
        <f>IF('Student Record paste by SD'!A214&gt;8,"",IF('Student Record paste by SD'!A214="","",'Student Record paste by SD'!A214))</f>
        <v/>
      </c>
      <c r="E217" s="7" t="str">
        <f t="shared" si="6"/>
        <v/>
      </c>
      <c r="F217" s="25"/>
      <c r="G217" s="6" t="str">
        <f t="shared" si="7"/>
        <v/>
      </c>
      <c r="H217" s="50"/>
      <c r="I217" s="4"/>
      <c r="M217" s="9" t="str">
        <f>IF('Student Record paste by SD'!A214&gt;8,"",IF('Student Record paste by SD'!I214="","",UPPER('Student Record paste by SD'!I214)))</f>
        <v/>
      </c>
    </row>
    <row r="218" spans="1:13" ht="21" customHeight="1">
      <c r="A218" s="54">
        <v>214</v>
      </c>
      <c r="B218" s="53" t="str">
        <f>IF('Student Record paste by SD'!A215&gt;8,"",IF('Student Record paste by SD'!E215="","",UPPER('Student Record paste by SD'!E215)))</f>
        <v/>
      </c>
      <c r="C218" s="53" t="str">
        <f>IF('Student Record paste by SD'!A215&gt;8,"",IF('Student Record paste by SD'!G215="","",UPPER('Student Record paste by SD'!G215)))</f>
        <v/>
      </c>
      <c r="D218" s="5" t="str">
        <f>IF('Student Record paste by SD'!A215&gt;8,"",IF('Student Record paste by SD'!A215="","",'Student Record paste by SD'!A215))</f>
        <v/>
      </c>
      <c r="E218" s="7" t="str">
        <f t="shared" si="6"/>
        <v/>
      </c>
      <c r="F218" s="25"/>
      <c r="G218" s="6" t="str">
        <f t="shared" si="7"/>
        <v/>
      </c>
      <c r="H218" s="50"/>
      <c r="I218" s="4"/>
      <c r="M218" s="9" t="str">
        <f>IF('Student Record paste by SD'!A215&gt;8,"",IF('Student Record paste by SD'!I215="","",UPPER('Student Record paste by SD'!I215)))</f>
        <v/>
      </c>
    </row>
    <row r="219" spans="1:13" ht="21" customHeight="1">
      <c r="A219" s="54">
        <v>215</v>
      </c>
      <c r="B219" s="53" t="str">
        <f>IF('Student Record paste by SD'!A216&gt;8,"",IF('Student Record paste by SD'!E216="","",UPPER('Student Record paste by SD'!E216)))</f>
        <v/>
      </c>
      <c r="C219" s="53" t="str">
        <f>IF('Student Record paste by SD'!A216&gt;8,"",IF('Student Record paste by SD'!G216="","",UPPER('Student Record paste by SD'!G216)))</f>
        <v/>
      </c>
      <c r="D219" s="5" t="str">
        <f>IF('Student Record paste by SD'!A216&gt;8,"",IF('Student Record paste by SD'!A216="","",'Student Record paste by SD'!A216))</f>
        <v/>
      </c>
      <c r="E219" s="7" t="str">
        <f t="shared" si="6"/>
        <v/>
      </c>
      <c r="F219" s="25"/>
      <c r="G219" s="6" t="str">
        <f t="shared" si="7"/>
        <v/>
      </c>
      <c r="H219" s="50"/>
      <c r="I219" s="4"/>
      <c r="M219" s="9" t="str">
        <f>IF('Student Record paste by SD'!A216&gt;8,"",IF('Student Record paste by SD'!I216="","",UPPER('Student Record paste by SD'!I216)))</f>
        <v/>
      </c>
    </row>
    <row r="220" spans="1:13" ht="21" customHeight="1">
      <c r="A220" s="54">
        <v>216</v>
      </c>
      <c r="B220" s="53" t="str">
        <f>IF('Student Record paste by SD'!A217&gt;8,"",IF('Student Record paste by SD'!E217="","",UPPER('Student Record paste by SD'!E217)))</f>
        <v/>
      </c>
      <c r="C220" s="53" t="str">
        <f>IF('Student Record paste by SD'!A217&gt;8,"",IF('Student Record paste by SD'!G217="","",UPPER('Student Record paste by SD'!G217)))</f>
        <v/>
      </c>
      <c r="D220" s="5" t="str">
        <f>IF('Student Record paste by SD'!A217&gt;8,"",IF('Student Record paste by SD'!A217="","",'Student Record paste by SD'!A217))</f>
        <v/>
      </c>
      <c r="E220" s="7" t="str">
        <f t="shared" si="6"/>
        <v/>
      </c>
      <c r="F220" s="25"/>
      <c r="G220" s="6" t="str">
        <f t="shared" si="7"/>
        <v/>
      </c>
      <c r="H220" s="50"/>
      <c r="I220" s="4"/>
      <c r="M220" s="9" t="str">
        <f>IF('Student Record paste by SD'!A217&gt;8,"",IF('Student Record paste by SD'!I217="","",UPPER('Student Record paste by SD'!I217)))</f>
        <v/>
      </c>
    </row>
    <row r="221" spans="1:13" ht="21" customHeight="1">
      <c r="A221" s="54">
        <v>217</v>
      </c>
      <c r="B221" s="53" t="str">
        <f>IF('Student Record paste by SD'!A218&gt;8,"",IF('Student Record paste by SD'!E218="","",UPPER('Student Record paste by SD'!E218)))</f>
        <v/>
      </c>
      <c r="C221" s="53" t="str">
        <f>IF('Student Record paste by SD'!A218&gt;8,"",IF('Student Record paste by SD'!G218="","",UPPER('Student Record paste by SD'!G218)))</f>
        <v/>
      </c>
      <c r="D221" s="5" t="str">
        <f>IF('Student Record paste by SD'!A218&gt;8,"",IF('Student Record paste by SD'!A218="","",'Student Record paste by SD'!A218))</f>
        <v/>
      </c>
      <c r="E221" s="7" t="str">
        <f t="shared" si="6"/>
        <v/>
      </c>
      <c r="F221" s="25"/>
      <c r="G221" s="6" t="str">
        <f t="shared" si="7"/>
        <v/>
      </c>
      <c r="H221" s="50"/>
      <c r="I221" s="4"/>
      <c r="M221" s="9" t="str">
        <f>IF('Student Record paste by SD'!A218&gt;8,"",IF('Student Record paste by SD'!I218="","",UPPER('Student Record paste by SD'!I218)))</f>
        <v/>
      </c>
    </row>
    <row r="222" spans="1:13" ht="21" customHeight="1">
      <c r="A222" s="54">
        <v>218</v>
      </c>
      <c r="B222" s="53" t="str">
        <f>IF('Student Record paste by SD'!A219&gt;8,"",IF('Student Record paste by SD'!E219="","",UPPER('Student Record paste by SD'!E219)))</f>
        <v/>
      </c>
      <c r="C222" s="53" t="str">
        <f>IF('Student Record paste by SD'!A219&gt;8,"",IF('Student Record paste by SD'!G219="","",UPPER('Student Record paste by SD'!G219)))</f>
        <v/>
      </c>
      <c r="D222" s="5" t="str">
        <f>IF('Student Record paste by SD'!A219&gt;8,"",IF('Student Record paste by SD'!A219="","",'Student Record paste by SD'!A219))</f>
        <v/>
      </c>
      <c r="E222" s="7" t="str">
        <f t="shared" si="6"/>
        <v/>
      </c>
      <c r="F222" s="25"/>
      <c r="G222" s="6" t="str">
        <f t="shared" si="7"/>
        <v/>
      </c>
      <c r="H222" s="50"/>
      <c r="I222" s="4"/>
      <c r="M222" s="9" t="str">
        <f>IF('Student Record paste by SD'!A219&gt;8,"",IF('Student Record paste by SD'!I219="","",UPPER('Student Record paste by SD'!I219)))</f>
        <v/>
      </c>
    </row>
    <row r="223" spans="1:13" ht="21" customHeight="1">
      <c r="A223" s="54">
        <v>219</v>
      </c>
      <c r="B223" s="53" t="str">
        <f>IF('Student Record paste by SD'!A220&gt;8,"",IF('Student Record paste by SD'!E220="","",UPPER('Student Record paste by SD'!E220)))</f>
        <v/>
      </c>
      <c r="C223" s="53" t="str">
        <f>IF('Student Record paste by SD'!A220&gt;8,"",IF('Student Record paste by SD'!G220="","",UPPER('Student Record paste by SD'!G220)))</f>
        <v/>
      </c>
      <c r="D223" s="5" t="str">
        <f>IF('Student Record paste by SD'!A220&gt;8,"",IF('Student Record paste by SD'!A220="","",'Student Record paste by SD'!A220))</f>
        <v/>
      </c>
      <c r="E223" s="7" t="str">
        <f t="shared" si="6"/>
        <v/>
      </c>
      <c r="F223" s="25"/>
      <c r="G223" s="6" t="str">
        <f t="shared" si="7"/>
        <v/>
      </c>
      <c r="H223" s="50"/>
      <c r="I223" s="4"/>
      <c r="M223" s="9" t="str">
        <f>IF('Student Record paste by SD'!A220&gt;8,"",IF('Student Record paste by SD'!I220="","",UPPER('Student Record paste by SD'!I220)))</f>
        <v/>
      </c>
    </row>
    <row r="224" spans="1:13" ht="21" customHeight="1">
      <c r="A224" s="54">
        <v>220</v>
      </c>
      <c r="B224" s="53" t="str">
        <f>IF('Student Record paste by SD'!A221&gt;8,"",IF('Student Record paste by SD'!E221="","",UPPER('Student Record paste by SD'!E221)))</f>
        <v/>
      </c>
      <c r="C224" s="53" t="str">
        <f>IF('Student Record paste by SD'!A221&gt;8,"",IF('Student Record paste by SD'!G221="","",UPPER('Student Record paste by SD'!G221)))</f>
        <v/>
      </c>
      <c r="D224" s="5" t="str">
        <f>IF('Student Record paste by SD'!A221&gt;8,"",IF('Student Record paste by SD'!A221="","",'Student Record paste by SD'!A221))</f>
        <v/>
      </c>
      <c r="E224" s="7" t="str">
        <f t="shared" si="6"/>
        <v/>
      </c>
      <c r="F224" s="25"/>
      <c r="G224" s="6" t="str">
        <f t="shared" si="7"/>
        <v/>
      </c>
      <c r="H224" s="50"/>
      <c r="I224" s="4"/>
      <c r="M224" s="9" t="str">
        <f>IF('Student Record paste by SD'!A221&gt;8,"",IF('Student Record paste by SD'!I221="","",UPPER('Student Record paste by SD'!I221)))</f>
        <v/>
      </c>
    </row>
    <row r="225" spans="1:13" ht="21" customHeight="1">
      <c r="A225" s="54">
        <v>221</v>
      </c>
      <c r="B225" s="53" t="str">
        <f>IF('Student Record paste by SD'!A222&gt;8,"",IF('Student Record paste by SD'!E222="","",UPPER('Student Record paste by SD'!E222)))</f>
        <v/>
      </c>
      <c r="C225" s="53" t="str">
        <f>IF('Student Record paste by SD'!A222&gt;8,"",IF('Student Record paste by SD'!G222="","",UPPER('Student Record paste by SD'!G222)))</f>
        <v/>
      </c>
      <c r="D225" s="5" t="str">
        <f>IF('Student Record paste by SD'!A222&gt;8,"",IF('Student Record paste by SD'!A222="","",'Student Record paste by SD'!A222))</f>
        <v/>
      </c>
      <c r="E225" s="7" t="str">
        <f t="shared" si="6"/>
        <v/>
      </c>
      <c r="F225" s="25"/>
      <c r="G225" s="6" t="str">
        <f t="shared" si="7"/>
        <v/>
      </c>
      <c r="H225" s="50"/>
      <c r="I225" s="4"/>
      <c r="M225" s="9" t="str">
        <f>IF('Student Record paste by SD'!A222&gt;8,"",IF('Student Record paste by SD'!I222="","",UPPER('Student Record paste by SD'!I222)))</f>
        <v/>
      </c>
    </row>
    <row r="226" spans="1:13" ht="21" customHeight="1">
      <c r="A226" s="54">
        <v>222</v>
      </c>
      <c r="B226" s="53" t="str">
        <f>IF('Student Record paste by SD'!A223&gt;8,"",IF('Student Record paste by SD'!E223="","",UPPER('Student Record paste by SD'!E223)))</f>
        <v/>
      </c>
      <c r="C226" s="53" t="str">
        <f>IF('Student Record paste by SD'!A223&gt;8,"",IF('Student Record paste by SD'!G223="","",UPPER('Student Record paste by SD'!G223)))</f>
        <v/>
      </c>
      <c r="D226" s="5" t="str">
        <f>IF('Student Record paste by SD'!A223&gt;8,"",IF('Student Record paste by SD'!A223="","",'Student Record paste by SD'!A223))</f>
        <v/>
      </c>
      <c r="E226" s="7" t="str">
        <f t="shared" si="6"/>
        <v/>
      </c>
      <c r="F226" s="25"/>
      <c r="G226" s="6" t="str">
        <f t="shared" si="7"/>
        <v/>
      </c>
      <c r="H226" s="50"/>
      <c r="I226" s="4"/>
      <c r="M226" s="9" t="str">
        <f>IF('Student Record paste by SD'!A223&gt;8,"",IF('Student Record paste by SD'!I223="","",UPPER('Student Record paste by SD'!I223)))</f>
        <v/>
      </c>
    </row>
    <row r="227" spans="1:13" ht="21" customHeight="1">
      <c r="A227" s="54">
        <v>223</v>
      </c>
      <c r="B227" s="53" t="str">
        <f>IF('Student Record paste by SD'!A224&gt;8,"",IF('Student Record paste by SD'!E224="","",UPPER('Student Record paste by SD'!E224)))</f>
        <v/>
      </c>
      <c r="C227" s="53" t="str">
        <f>IF('Student Record paste by SD'!A224&gt;8,"",IF('Student Record paste by SD'!G224="","",UPPER('Student Record paste by SD'!G224)))</f>
        <v/>
      </c>
      <c r="D227" s="5" t="str">
        <f>IF('Student Record paste by SD'!A224&gt;8,"",IF('Student Record paste by SD'!A224="","",'Student Record paste by SD'!A224))</f>
        <v/>
      </c>
      <c r="E227" s="7" t="str">
        <f t="shared" si="6"/>
        <v/>
      </c>
      <c r="F227" s="25"/>
      <c r="G227" s="6" t="str">
        <f t="shared" si="7"/>
        <v/>
      </c>
      <c r="H227" s="50"/>
      <c r="I227" s="4"/>
      <c r="M227" s="9" t="str">
        <f>IF('Student Record paste by SD'!A224&gt;8,"",IF('Student Record paste by SD'!I224="","",UPPER('Student Record paste by SD'!I224)))</f>
        <v/>
      </c>
    </row>
    <row r="228" spans="1:13" ht="21" customHeight="1">
      <c r="A228" s="54">
        <v>224</v>
      </c>
      <c r="B228" s="53" t="str">
        <f>IF('Student Record paste by SD'!A225&gt;8,"",IF('Student Record paste by SD'!E225="","",UPPER('Student Record paste by SD'!E225)))</f>
        <v/>
      </c>
      <c r="C228" s="53" t="str">
        <f>IF('Student Record paste by SD'!A225&gt;8,"",IF('Student Record paste by SD'!G225="","",UPPER('Student Record paste by SD'!G225)))</f>
        <v/>
      </c>
      <c r="D228" s="5" t="str">
        <f>IF('Student Record paste by SD'!A225&gt;8,"",IF('Student Record paste by SD'!A225="","",'Student Record paste by SD'!A225))</f>
        <v/>
      </c>
      <c r="E228" s="7" t="str">
        <f t="shared" si="6"/>
        <v/>
      </c>
      <c r="F228" s="25"/>
      <c r="G228" s="6" t="str">
        <f t="shared" si="7"/>
        <v/>
      </c>
      <c r="H228" s="50"/>
      <c r="I228" s="4"/>
      <c r="M228" s="9" t="str">
        <f>IF('Student Record paste by SD'!A225&gt;8,"",IF('Student Record paste by SD'!I225="","",UPPER('Student Record paste by SD'!I225)))</f>
        <v/>
      </c>
    </row>
    <row r="229" spans="1:13" ht="21" customHeight="1">
      <c r="A229" s="54">
        <v>225</v>
      </c>
      <c r="B229" s="53" t="str">
        <f>IF('Student Record paste by SD'!A226&gt;8,"",IF('Student Record paste by SD'!E226="","",UPPER('Student Record paste by SD'!E226)))</f>
        <v/>
      </c>
      <c r="C229" s="53" t="str">
        <f>IF('Student Record paste by SD'!A226&gt;8,"",IF('Student Record paste by SD'!G226="","",UPPER('Student Record paste by SD'!G226)))</f>
        <v/>
      </c>
      <c r="D229" s="5" t="str">
        <f>IF('Student Record paste by SD'!A226&gt;8,"",IF('Student Record paste by SD'!A226="","",'Student Record paste by SD'!A226))</f>
        <v/>
      </c>
      <c r="E229" s="7" t="str">
        <f t="shared" si="6"/>
        <v/>
      </c>
      <c r="F229" s="25"/>
      <c r="G229" s="6" t="str">
        <f t="shared" si="7"/>
        <v/>
      </c>
      <c r="H229" s="50"/>
      <c r="I229" s="4"/>
      <c r="M229" s="9" t="str">
        <f>IF('Student Record paste by SD'!A226&gt;8,"",IF('Student Record paste by SD'!I226="","",UPPER('Student Record paste by SD'!I226)))</f>
        <v/>
      </c>
    </row>
    <row r="230" spans="1:13" ht="21" customHeight="1">
      <c r="A230" s="54">
        <v>226</v>
      </c>
      <c r="B230" s="53" t="str">
        <f>IF('Student Record paste by SD'!A227&gt;8,"",IF('Student Record paste by SD'!E227="","",UPPER('Student Record paste by SD'!E227)))</f>
        <v/>
      </c>
      <c r="C230" s="53" t="str">
        <f>IF('Student Record paste by SD'!A227&gt;8,"",IF('Student Record paste by SD'!G227="","",UPPER('Student Record paste by SD'!G227)))</f>
        <v/>
      </c>
      <c r="D230" s="5" t="str">
        <f>IF('Student Record paste by SD'!A227&gt;8,"",IF('Student Record paste by SD'!A227="","",'Student Record paste by SD'!A227))</f>
        <v/>
      </c>
      <c r="E230" s="7" t="str">
        <f t="shared" si="6"/>
        <v/>
      </c>
      <c r="F230" s="25"/>
      <c r="G230" s="6" t="str">
        <f t="shared" si="7"/>
        <v/>
      </c>
      <c r="H230" s="50"/>
      <c r="I230" s="4"/>
      <c r="M230" s="9" t="str">
        <f>IF('Student Record paste by SD'!A227&gt;8,"",IF('Student Record paste by SD'!I227="","",UPPER('Student Record paste by SD'!I227)))</f>
        <v/>
      </c>
    </row>
    <row r="231" spans="1:13" ht="21" customHeight="1">
      <c r="A231" s="54">
        <v>227</v>
      </c>
      <c r="B231" s="53" t="str">
        <f>IF('Student Record paste by SD'!A228&gt;8,"",IF('Student Record paste by SD'!E228="","",UPPER('Student Record paste by SD'!E228)))</f>
        <v/>
      </c>
      <c r="C231" s="53" t="str">
        <f>IF('Student Record paste by SD'!A228&gt;8,"",IF('Student Record paste by SD'!G228="","",UPPER('Student Record paste by SD'!G228)))</f>
        <v/>
      </c>
      <c r="D231" s="5" t="str">
        <f>IF('Student Record paste by SD'!A228&gt;8,"",IF('Student Record paste by SD'!A228="","",'Student Record paste by SD'!A228))</f>
        <v/>
      </c>
      <c r="E231" s="7" t="str">
        <f t="shared" si="6"/>
        <v/>
      </c>
      <c r="F231" s="25"/>
      <c r="G231" s="6" t="str">
        <f t="shared" si="7"/>
        <v/>
      </c>
      <c r="H231" s="50"/>
      <c r="I231" s="4"/>
      <c r="M231" s="9" t="str">
        <f>IF('Student Record paste by SD'!A228&gt;8,"",IF('Student Record paste by SD'!I228="","",UPPER('Student Record paste by SD'!I228)))</f>
        <v/>
      </c>
    </row>
    <row r="232" spans="1:13" ht="21" customHeight="1">
      <c r="A232" s="54">
        <v>228</v>
      </c>
      <c r="B232" s="53" t="str">
        <f>IF('Student Record paste by SD'!A229&gt;8,"",IF('Student Record paste by SD'!E229="","",UPPER('Student Record paste by SD'!E229)))</f>
        <v/>
      </c>
      <c r="C232" s="53" t="str">
        <f>IF('Student Record paste by SD'!A229&gt;8,"",IF('Student Record paste by SD'!G229="","",UPPER('Student Record paste by SD'!G229)))</f>
        <v/>
      </c>
      <c r="D232" s="5" t="str">
        <f>IF('Student Record paste by SD'!A229&gt;8,"",IF('Student Record paste by SD'!A229="","",'Student Record paste by SD'!A229))</f>
        <v/>
      </c>
      <c r="E232" s="7" t="str">
        <f t="shared" si="6"/>
        <v/>
      </c>
      <c r="F232" s="25"/>
      <c r="G232" s="6" t="str">
        <f t="shared" si="7"/>
        <v/>
      </c>
      <c r="H232" s="50"/>
      <c r="I232" s="4"/>
      <c r="M232" s="9" t="str">
        <f>IF('Student Record paste by SD'!A229&gt;8,"",IF('Student Record paste by SD'!I229="","",UPPER('Student Record paste by SD'!I229)))</f>
        <v/>
      </c>
    </row>
    <row r="233" spans="1:13" ht="21" customHeight="1">
      <c r="A233" s="54">
        <v>229</v>
      </c>
      <c r="B233" s="53" t="str">
        <f>IF('Student Record paste by SD'!A230&gt;8,"",IF('Student Record paste by SD'!E230="","",UPPER('Student Record paste by SD'!E230)))</f>
        <v/>
      </c>
      <c r="C233" s="53" t="str">
        <f>IF('Student Record paste by SD'!A230&gt;8,"",IF('Student Record paste by SD'!G230="","",UPPER('Student Record paste by SD'!G230)))</f>
        <v/>
      </c>
      <c r="D233" s="5" t="str">
        <f>IF('Student Record paste by SD'!A230&gt;8,"",IF('Student Record paste by SD'!A230="","",'Student Record paste by SD'!A230))</f>
        <v/>
      </c>
      <c r="E233" s="7" t="str">
        <f t="shared" si="6"/>
        <v/>
      </c>
      <c r="F233" s="25"/>
      <c r="G233" s="6" t="str">
        <f t="shared" si="7"/>
        <v/>
      </c>
      <c r="H233" s="50"/>
      <c r="I233" s="4"/>
      <c r="M233" s="9" t="str">
        <f>IF('Student Record paste by SD'!A230&gt;8,"",IF('Student Record paste by SD'!I230="","",UPPER('Student Record paste by SD'!I230)))</f>
        <v/>
      </c>
    </row>
    <row r="234" spans="1:13" ht="21" customHeight="1">
      <c r="A234" s="54">
        <v>230</v>
      </c>
      <c r="B234" s="53" t="str">
        <f>IF('Student Record paste by SD'!A231&gt;8,"",IF('Student Record paste by SD'!E231="","",UPPER('Student Record paste by SD'!E231)))</f>
        <v/>
      </c>
      <c r="C234" s="53" t="str">
        <f>IF('Student Record paste by SD'!A231&gt;8,"",IF('Student Record paste by SD'!G231="","",UPPER('Student Record paste by SD'!G231)))</f>
        <v/>
      </c>
      <c r="D234" s="5" t="str">
        <f>IF('Student Record paste by SD'!A231&gt;8,"",IF('Student Record paste by SD'!A231="","",'Student Record paste by SD'!A231))</f>
        <v/>
      </c>
      <c r="E234" s="7" t="str">
        <f t="shared" si="6"/>
        <v/>
      </c>
      <c r="F234" s="25"/>
      <c r="G234" s="6" t="str">
        <f t="shared" si="7"/>
        <v/>
      </c>
      <c r="H234" s="50"/>
      <c r="I234" s="4"/>
      <c r="M234" s="9" t="str">
        <f>IF('Student Record paste by SD'!A231&gt;8,"",IF('Student Record paste by SD'!I231="","",UPPER('Student Record paste by SD'!I231)))</f>
        <v/>
      </c>
    </row>
    <row r="235" spans="1:13" ht="21" customHeight="1">
      <c r="A235" s="54">
        <v>231</v>
      </c>
      <c r="B235" s="53" t="str">
        <f>IF('Student Record paste by SD'!A232&gt;8,"",IF('Student Record paste by SD'!E232="","",UPPER('Student Record paste by SD'!E232)))</f>
        <v/>
      </c>
      <c r="C235" s="53" t="str">
        <f>IF('Student Record paste by SD'!A232&gt;8,"",IF('Student Record paste by SD'!G232="","",UPPER('Student Record paste by SD'!G232)))</f>
        <v/>
      </c>
      <c r="D235" s="5" t="str">
        <f>IF('Student Record paste by SD'!A232&gt;8,"",IF('Student Record paste by SD'!A232="","",'Student Record paste by SD'!A232))</f>
        <v/>
      </c>
      <c r="E235" s="7" t="str">
        <f t="shared" si="6"/>
        <v/>
      </c>
      <c r="F235" s="25"/>
      <c r="G235" s="6" t="str">
        <f t="shared" si="7"/>
        <v/>
      </c>
      <c r="H235" s="50"/>
      <c r="I235" s="4"/>
      <c r="M235" s="9" t="str">
        <f>IF('Student Record paste by SD'!A232&gt;8,"",IF('Student Record paste by SD'!I232="","",UPPER('Student Record paste by SD'!I232)))</f>
        <v/>
      </c>
    </row>
    <row r="236" spans="1:13" ht="21" customHeight="1">
      <c r="A236" s="54">
        <v>232</v>
      </c>
      <c r="B236" s="53" t="str">
        <f>IF('Student Record paste by SD'!A233&gt;8,"",IF('Student Record paste by SD'!E233="","",UPPER('Student Record paste by SD'!E233)))</f>
        <v/>
      </c>
      <c r="C236" s="53" t="str">
        <f>IF('Student Record paste by SD'!A233&gt;8,"",IF('Student Record paste by SD'!G233="","",UPPER('Student Record paste by SD'!G233)))</f>
        <v/>
      </c>
      <c r="D236" s="5" t="str">
        <f>IF('Student Record paste by SD'!A233&gt;8,"",IF('Student Record paste by SD'!A233="","",'Student Record paste by SD'!A233))</f>
        <v/>
      </c>
      <c r="E236" s="7" t="str">
        <f t="shared" si="6"/>
        <v/>
      </c>
      <c r="F236" s="25"/>
      <c r="G236" s="6" t="str">
        <f t="shared" si="7"/>
        <v/>
      </c>
      <c r="H236" s="50"/>
      <c r="I236" s="4"/>
      <c r="M236" s="9" t="str">
        <f>IF('Student Record paste by SD'!A233&gt;8,"",IF('Student Record paste by SD'!I233="","",UPPER('Student Record paste by SD'!I233)))</f>
        <v/>
      </c>
    </row>
    <row r="237" spans="1:13" ht="21" customHeight="1">
      <c r="A237" s="54">
        <v>233</v>
      </c>
      <c r="B237" s="53" t="str">
        <f>IF('Student Record paste by SD'!A234&gt;8,"",IF('Student Record paste by SD'!E234="","",UPPER('Student Record paste by SD'!E234)))</f>
        <v/>
      </c>
      <c r="C237" s="53" t="str">
        <f>IF('Student Record paste by SD'!A234&gt;8,"",IF('Student Record paste by SD'!G234="","",UPPER('Student Record paste by SD'!G234)))</f>
        <v/>
      </c>
      <c r="D237" s="5" t="str">
        <f>IF('Student Record paste by SD'!A234&gt;8,"",IF('Student Record paste by SD'!A234="","",'Student Record paste by SD'!A234))</f>
        <v/>
      </c>
      <c r="E237" s="7" t="str">
        <f t="shared" si="6"/>
        <v/>
      </c>
      <c r="F237" s="25"/>
      <c r="G237" s="6" t="str">
        <f t="shared" si="7"/>
        <v/>
      </c>
      <c r="H237" s="50"/>
      <c r="I237" s="4"/>
      <c r="M237" s="9" t="str">
        <f>IF('Student Record paste by SD'!A234&gt;8,"",IF('Student Record paste by SD'!I234="","",UPPER('Student Record paste by SD'!I234)))</f>
        <v/>
      </c>
    </row>
    <row r="238" spans="1:13" ht="21" customHeight="1">
      <c r="A238" s="54">
        <v>234</v>
      </c>
      <c r="B238" s="53" t="str">
        <f>IF('Student Record paste by SD'!A235&gt;8,"",IF('Student Record paste by SD'!E235="","",UPPER('Student Record paste by SD'!E235)))</f>
        <v/>
      </c>
      <c r="C238" s="53" t="str">
        <f>IF('Student Record paste by SD'!A235&gt;8,"",IF('Student Record paste by SD'!G235="","",UPPER('Student Record paste by SD'!G235)))</f>
        <v/>
      </c>
      <c r="D238" s="5" t="str">
        <f>IF('Student Record paste by SD'!A235&gt;8,"",IF('Student Record paste by SD'!A235="","",'Student Record paste by SD'!A235))</f>
        <v/>
      </c>
      <c r="E238" s="7" t="str">
        <f t="shared" si="6"/>
        <v/>
      </c>
      <c r="F238" s="25"/>
      <c r="G238" s="6" t="str">
        <f t="shared" si="7"/>
        <v/>
      </c>
      <c r="H238" s="50"/>
      <c r="I238" s="4"/>
      <c r="M238" s="9" t="str">
        <f>IF('Student Record paste by SD'!A235&gt;8,"",IF('Student Record paste by SD'!I235="","",UPPER('Student Record paste by SD'!I235)))</f>
        <v/>
      </c>
    </row>
    <row r="239" spans="1:13" ht="21" customHeight="1">
      <c r="A239" s="54">
        <v>235</v>
      </c>
      <c r="B239" s="53" t="str">
        <f>IF('Student Record paste by SD'!A236&gt;8,"",IF('Student Record paste by SD'!E236="","",UPPER('Student Record paste by SD'!E236)))</f>
        <v/>
      </c>
      <c r="C239" s="53" t="str">
        <f>IF('Student Record paste by SD'!A236&gt;8,"",IF('Student Record paste by SD'!G236="","",UPPER('Student Record paste by SD'!G236)))</f>
        <v/>
      </c>
      <c r="D239" s="5" t="str">
        <f>IF('Student Record paste by SD'!A236&gt;8,"",IF('Student Record paste by SD'!A236="","",'Student Record paste by SD'!A236))</f>
        <v/>
      </c>
      <c r="E239" s="7" t="str">
        <f t="shared" si="6"/>
        <v/>
      </c>
      <c r="F239" s="25"/>
      <c r="G239" s="6" t="str">
        <f t="shared" si="7"/>
        <v/>
      </c>
      <c r="H239" s="50"/>
      <c r="I239" s="4"/>
      <c r="M239" s="9" t="str">
        <f>IF('Student Record paste by SD'!A236&gt;8,"",IF('Student Record paste by SD'!I236="","",UPPER('Student Record paste by SD'!I236)))</f>
        <v/>
      </c>
    </row>
    <row r="240" spans="1:13" ht="21" customHeight="1">
      <c r="A240" s="54">
        <v>236</v>
      </c>
      <c r="B240" s="53" t="str">
        <f>IF('Student Record paste by SD'!A237&gt;8,"",IF('Student Record paste by SD'!E237="","",UPPER('Student Record paste by SD'!E237)))</f>
        <v/>
      </c>
      <c r="C240" s="53" t="str">
        <f>IF('Student Record paste by SD'!A237&gt;8,"",IF('Student Record paste by SD'!G237="","",UPPER('Student Record paste by SD'!G237)))</f>
        <v/>
      </c>
      <c r="D240" s="5" t="str">
        <f>IF('Student Record paste by SD'!A237&gt;8,"",IF('Student Record paste by SD'!A237="","",'Student Record paste by SD'!A237))</f>
        <v/>
      </c>
      <c r="E240" s="7" t="str">
        <f t="shared" si="6"/>
        <v/>
      </c>
      <c r="F240" s="25"/>
      <c r="G240" s="6" t="str">
        <f t="shared" si="7"/>
        <v/>
      </c>
      <c r="H240" s="50"/>
      <c r="I240" s="4"/>
      <c r="M240" s="9" t="str">
        <f>IF('Student Record paste by SD'!A237&gt;8,"",IF('Student Record paste by SD'!I237="","",UPPER('Student Record paste by SD'!I237)))</f>
        <v/>
      </c>
    </row>
    <row r="241" spans="1:13" ht="21" customHeight="1">
      <c r="A241" s="54">
        <v>237</v>
      </c>
      <c r="B241" s="53" t="str">
        <f>IF('Student Record paste by SD'!A238&gt;8,"",IF('Student Record paste by SD'!E238="","",UPPER('Student Record paste by SD'!E238)))</f>
        <v/>
      </c>
      <c r="C241" s="53" t="str">
        <f>IF('Student Record paste by SD'!A238&gt;8,"",IF('Student Record paste by SD'!G238="","",UPPER('Student Record paste by SD'!G238)))</f>
        <v/>
      </c>
      <c r="D241" s="5" t="str">
        <f>IF('Student Record paste by SD'!A238&gt;8,"",IF('Student Record paste by SD'!A238="","",'Student Record paste by SD'!A238))</f>
        <v/>
      </c>
      <c r="E241" s="7" t="str">
        <f t="shared" si="6"/>
        <v/>
      </c>
      <c r="F241" s="25"/>
      <c r="G241" s="6" t="str">
        <f t="shared" si="7"/>
        <v/>
      </c>
      <c r="H241" s="50"/>
      <c r="I241" s="4"/>
      <c r="M241" s="9" t="str">
        <f>IF('Student Record paste by SD'!A238&gt;8,"",IF('Student Record paste by SD'!I238="","",UPPER('Student Record paste by SD'!I238)))</f>
        <v/>
      </c>
    </row>
    <row r="242" spans="1:13" ht="21" customHeight="1">
      <c r="A242" s="54">
        <v>238</v>
      </c>
      <c r="B242" s="53" t="str">
        <f>IF('Student Record paste by SD'!A239&gt;8,"",IF('Student Record paste by SD'!E239="","",UPPER('Student Record paste by SD'!E239)))</f>
        <v/>
      </c>
      <c r="C242" s="53" t="str">
        <f>IF('Student Record paste by SD'!A239&gt;8,"",IF('Student Record paste by SD'!G239="","",UPPER('Student Record paste by SD'!G239)))</f>
        <v/>
      </c>
      <c r="D242" s="5" t="str">
        <f>IF('Student Record paste by SD'!A239&gt;8,"",IF('Student Record paste by SD'!A239="","",'Student Record paste by SD'!A239))</f>
        <v/>
      </c>
      <c r="E242" s="7" t="str">
        <f t="shared" si="6"/>
        <v/>
      </c>
      <c r="F242" s="25"/>
      <c r="G242" s="6" t="str">
        <f t="shared" si="7"/>
        <v/>
      </c>
      <c r="H242" s="50"/>
      <c r="I242" s="4"/>
      <c r="M242" s="9" t="str">
        <f>IF('Student Record paste by SD'!A239&gt;8,"",IF('Student Record paste by SD'!I239="","",UPPER('Student Record paste by SD'!I239)))</f>
        <v/>
      </c>
    </row>
    <row r="243" spans="1:13" ht="21" customHeight="1">
      <c r="A243" s="54">
        <v>239</v>
      </c>
      <c r="B243" s="53" t="str">
        <f>IF('Student Record paste by SD'!A240&gt;8,"",IF('Student Record paste by SD'!E240="","",UPPER('Student Record paste by SD'!E240)))</f>
        <v/>
      </c>
      <c r="C243" s="53" t="str">
        <f>IF('Student Record paste by SD'!A240&gt;8,"",IF('Student Record paste by SD'!G240="","",UPPER('Student Record paste by SD'!G240)))</f>
        <v/>
      </c>
      <c r="D243" s="5" t="str">
        <f>IF('Student Record paste by SD'!A240&gt;8,"",IF('Student Record paste by SD'!A240="","",'Student Record paste by SD'!A240))</f>
        <v/>
      </c>
      <c r="E243" s="7" t="str">
        <f t="shared" si="6"/>
        <v/>
      </c>
      <c r="F243" s="25"/>
      <c r="G243" s="6" t="str">
        <f t="shared" si="7"/>
        <v/>
      </c>
      <c r="H243" s="50"/>
      <c r="I243" s="4"/>
      <c r="M243" s="9" t="str">
        <f>IF('Student Record paste by SD'!A240&gt;8,"",IF('Student Record paste by SD'!I240="","",UPPER('Student Record paste by SD'!I240)))</f>
        <v/>
      </c>
    </row>
    <row r="244" spans="1:13" ht="21" customHeight="1">
      <c r="A244" s="54">
        <v>240</v>
      </c>
      <c r="B244" s="53" t="str">
        <f>IF('Student Record paste by SD'!A241&gt;8,"",IF('Student Record paste by SD'!E241="","",UPPER('Student Record paste by SD'!E241)))</f>
        <v/>
      </c>
      <c r="C244" s="53" t="str">
        <f>IF('Student Record paste by SD'!A241&gt;8,"",IF('Student Record paste by SD'!G241="","",UPPER('Student Record paste by SD'!G241)))</f>
        <v/>
      </c>
      <c r="D244" s="5" t="str">
        <f>IF('Student Record paste by SD'!A241&gt;8,"",IF('Student Record paste by SD'!A241="","",'Student Record paste by SD'!A241))</f>
        <v/>
      </c>
      <c r="E244" s="7" t="str">
        <f t="shared" si="6"/>
        <v/>
      </c>
      <c r="F244" s="25"/>
      <c r="G244" s="6" t="str">
        <f t="shared" si="7"/>
        <v/>
      </c>
      <c r="H244" s="50"/>
      <c r="I244" s="4"/>
      <c r="M244" s="9" t="str">
        <f>IF('Student Record paste by SD'!A241&gt;8,"",IF('Student Record paste by SD'!I241="","",UPPER('Student Record paste by SD'!I241)))</f>
        <v/>
      </c>
    </row>
    <row r="245" spans="1:13" ht="21" customHeight="1">
      <c r="A245" s="54">
        <v>241</v>
      </c>
      <c r="B245" s="53" t="str">
        <f>IF('Student Record paste by SD'!A242&gt;8,"",IF('Student Record paste by SD'!E242="","",UPPER('Student Record paste by SD'!E242)))</f>
        <v/>
      </c>
      <c r="C245" s="53" t="str">
        <f>IF('Student Record paste by SD'!A242&gt;8,"",IF('Student Record paste by SD'!G242="","",UPPER('Student Record paste by SD'!G242)))</f>
        <v/>
      </c>
      <c r="D245" s="5" t="str">
        <f>IF('Student Record paste by SD'!A242&gt;8,"",IF('Student Record paste by SD'!A242="","",'Student Record paste by SD'!A242))</f>
        <v/>
      </c>
      <c r="E245" s="7" t="str">
        <f t="shared" si="6"/>
        <v/>
      </c>
      <c r="F245" s="25"/>
      <c r="G245" s="6" t="str">
        <f t="shared" si="7"/>
        <v/>
      </c>
      <c r="H245" s="50"/>
      <c r="I245" s="4"/>
      <c r="M245" s="9" t="str">
        <f>IF('Student Record paste by SD'!A242&gt;8,"",IF('Student Record paste by SD'!I242="","",UPPER('Student Record paste by SD'!I242)))</f>
        <v/>
      </c>
    </row>
    <row r="246" spans="1:13" ht="21" customHeight="1">
      <c r="A246" s="54">
        <v>242</v>
      </c>
      <c r="B246" s="53" t="str">
        <f>IF('Student Record paste by SD'!A243&gt;8,"",IF('Student Record paste by SD'!E243="","",UPPER('Student Record paste by SD'!E243)))</f>
        <v/>
      </c>
      <c r="C246" s="53" t="str">
        <f>IF('Student Record paste by SD'!A243&gt;8,"",IF('Student Record paste by SD'!G243="","",UPPER('Student Record paste by SD'!G243)))</f>
        <v/>
      </c>
      <c r="D246" s="5" t="str">
        <f>IF('Student Record paste by SD'!A243&gt;8,"",IF('Student Record paste by SD'!A243="","",'Student Record paste by SD'!A243))</f>
        <v/>
      </c>
      <c r="E246" s="7" t="str">
        <f t="shared" si="6"/>
        <v/>
      </c>
      <c r="F246" s="25"/>
      <c r="G246" s="6" t="str">
        <f t="shared" si="7"/>
        <v/>
      </c>
      <c r="H246" s="50"/>
      <c r="I246" s="4"/>
      <c r="M246" s="9" t="str">
        <f>IF('Student Record paste by SD'!A243&gt;8,"",IF('Student Record paste by SD'!I243="","",UPPER('Student Record paste by SD'!I243)))</f>
        <v/>
      </c>
    </row>
    <row r="247" spans="1:13" ht="21" customHeight="1">
      <c r="A247" s="54">
        <v>243</v>
      </c>
      <c r="B247" s="53" t="str">
        <f>IF('Student Record paste by SD'!A244&gt;8,"",IF('Student Record paste by SD'!E244="","",UPPER('Student Record paste by SD'!E244)))</f>
        <v/>
      </c>
      <c r="C247" s="53" t="str">
        <f>IF('Student Record paste by SD'!A244&gt;8,"",IF('Student Record paste by SD'!G244="","",UPPER('Student Record paste by SD'!G244)))</f>
        <v/>
      </c>
      <c r="D247" s="5" t="str">
        <f>IF('Student Record paste by SD'!A244&gt;8,"",IF('Student Record paste by SD'!A244="","",'Student Record paste by SD'!A244))</f>
        <v/>
      </c>
      <c r="E247" s="7" t="str">
        <f t="shared" si="6"/>
        <v/>
      </c>
      <c r="F247" s="25"/>
      <c r="G247" s="6" t="str">
        <f t="shared" si="7"/>
        <v/>
      </c>
      <c r="H247" s="50"/>
      <c r="I247" s="4"/>
      <c r="M247" s="9" t="str">
        <f>IF('Student Record paste by SD'!A244&gt;8,"",IF('Student Record paste by SD'!I244="","",UPPER('Student Record paste by SD'!I244)))</f>
        <v/>
      </c>
    </row>
    <row r="248" spans="1:13" ht="21" customHeight="1">
      <c r="A248" s="54">
        <v>244</v>
      </c>
      <c r="B248" s="53" t="str">
        <f>IF('Student Record paste by SD'!A245&gt;8,"",IF('Student Record paste by SD'!E245="","",UPPER('Student Record paste by SD'!E245)))</f>
        <v/>
      </c>
      <c r="C248" s="53" t="str">
        <f>IF('Student Record paste by SD'!A245&gt;8,"",IF('Student Record paste by SD'!G245="","",UPPER('Student Record paste by SD'!G245)))</f>
        <v/>
      </c>
      <c r="D248" s="5" t="str">
        <f>IF('Student Record paste by SD'!A245&gt;8,"",IF('Student Record paste by SD'!A245="","",'Student Record paste by SD'!A245))</f>
        <v/>
      </c>
      <c r="E248" s="7" t="str">
        <f t="shared" si="6"/>
        <v/>
      </c>
      <c r="F248" s="25"/>
      <c r="G248" s="6" t="str">
        <f t="shared" si="7"/>
        <v/>
      </c>
      <c r="H248" s="50"/>
      <c r="I248" s="4"/>
      <c r="M248" s="9" t="str">
        <f>IF('Student Record paste by SD'!A245&gt;8,"",IF('Student Record paste by SD'!I245="","",UPPER('Student Record paste by SD'!I245)))</f>
        <v/>
      </c>
    </row>
    <row r="249" spans="1:13" ht="21" customHeight="1">
      <c r="A249" s="54">
        <v>245</v>
      </c>
      <c r="B249" s="53" t="str">
        <f>IF('Student Record paste by SD'!A246&gt;8,"",IF('Student Record paste by SD'!E246="","",UPPER('Student Record paste by SD'!E246)))</f>
        <v/>
      </c>
      <c r="C249" s="53" t="str">
        <f>IF('Student Record paste by SD'!A246&gt;8,"",IF('Student Record paste by SD'!G246="","",UPPER('Student Record paste by SD'!G246)))</f>
        <v/>
      </c>
      <c r="D249" s="5" t="str">
        <f>IF('Student Record paste by SD'!A246&gt;8,"",IF('Student Record paste by SD'!A246="","",'Student Record paste by SD'!A246))</f>
        <v/>
      </c>
      <c r="E249" s="7" t="str">
        <f t="shared" si="6"/>
        <v/>
      </c>
      <c r="F249" s="25"/>
      <c r="G249" s="6" t="str">
        <f t="shared" si="7"/>
        <v/>
      </c>
      <c r="H249" s="50"/>
      <c r="I249" s="4"/>
      <c r="M249" s="9" t="str">
        <f>IF('Student Record paste by SD'!A246&gt;8,"",IF('Student Record paste by SD'!I246="","",UPPER('Student Record paste by SD'!I246)))</f>
        <v/>
      </c>
    </row>
    <row r="250" spans="1:13" ht="21" customHeight="1">
      <c r="A250" s="54">
        <v>246</v>
      </c>
      <c r="B250" s="53" t="str">
        <f>IF('Student Record paste by SD'!A247&gt;8,"",IF('Student Record paste by SD'!E247="","",UPPER('Student Record paste by SD'!E247)))</f>
        <v/>
      </c>
      <c r="C250" s="53" t="str">
        <f>IF('Student Record paste by SD'!A247&gt;8,"",IF('Student Record paste by SD'!G247="","",UPPER('Student Record paste by SD'!G247)))</f>
        <v/>
      </c>
      <c r="D250" s="5" t="str">
        <f>IF('Student Record paste by SD'!A247&gt;8,"",IF('Student Record paste by SD'!A247="","",'Student Record paste by SD'!A247))</f>
        <v/>
      </c>
      <c r="E250" s="7" t="str">
        <f t="shared" si="6"/>
        <v/>
      </c>
      <c r="F250" s="25"/>
      <c r="G250" s="6" t="str">
        <f t="shared" si="7"/>
        <v/>
      </c>
      <c r="H250" s="50"/>
      <c r="I250" s="4"/>
      <c r="M250" s="9" t="str">
        <f>IF('Student Record paste by SD'!A247&gt;8,"",IF('Student Record paste by SD'!I247="","",UPPER('Student Record paste by SD'!I247)))</f>
        <v/>
      </c>
    </row>
    <row r="251" spans="1:13" ht="21" customHeight="1">
      <c r="A251" s="54">
        <v>247</v>
      </c>
      <c r="B251" s="53" t="str">
        <f>IF('Student Record paste by SD'!A248&gt;8,"",IF('Student Record paste by SD'!E248="","",UPPER('Student Record paste by SD'!E248)))</f>
        <v/>
      </c>
      <c r="C251" s="53" t="str">
        <f>IF('Student Record paste by SD'!A248&gt;8,"",IF('Student Record paste by SD'!G248="","",UPPER('Student Record paste by SD'!G248)))</f>
        <v/>
      </c>
      <c r="D251" s="5" t="str">
        <f>IF('Student Record paste by SD'!A248&gt;8,"",IF('Student Record paste by SD'!A248="","",'Student Record paste by SD'!A248))</f>
        <v/>
      </c>
      <c r="E251" s="7" t="str">
        <f t="shared" si="6"/>
        <v/>
      </c>
      <c r="F251" s="25"/>
      <c r="G251" s="6" t="str">
        <f t="shared" si="7"/>
        <v/>
      </c>
      <c r="H251" s="50"/>
      <c r="I251" s="4"/>
      <c r="M251" s="9" t="str">
        <f>IF('Student Record paste by SD'!A248&gt;8,"",IF('Student Record paste by SD'!I248="","",UPPER('Student Record paste by SD'!I248)))</f>
        <v/>
      </c>
    </row>
    <row r="252" spans="1:13" ht="21" customHeight="1">
      <c r="A252" s="54">
        <v>248</v>
      </c>
      <c r="B252" s="53" t="str">
        <f>IF('Student Record paste by SD'!A249&gt;8,"",IF('Student Record paste by SD'!E249="","",UPPER('Student Record paste by SD'!E249)))</f>
        <v/>
      </c>
      <c r="C252" s="53" t="str">
        <f>IF('Student Record paste by SD'!A249&gt;8,"",IF('Student Record paste by SD'!G249="","",UPPER('Student Record paste by SD'!G249)))</f>
        <v/>
      </c>
      <c r="D252" s="5" t="str">
        <f>IF('Student Record paste by SD'!A249&gt;8,"",IF('Student Record paste by SD'!A249="","",'Student Record paste by SD'!A249))</f>
        <v/>
      </c>
      <c r="E252" s="7" t="str">
        <f t="shared" si="6"/>
        <v/>
      </c>
      <c r="F252" s="25"/>
      <c r="G252" s="6" t="str">
        <f t="shared" si="7"/>
        <v/>
      </c>
      <c r="H252" s="50"/>
      <c r="I252" s="4"/>
      <c r="M252" s="9" t="str">
        <f>IF('Student Record paste by SD'!A249&gt;8,"",IF('Student Record paste by SD'!I249="","",UPPER('Student Record paste by SD'!I249)))</f>
        <v/>
      </c>
    </row>
    <row r="253" spans="1:13" ht="21" customHeight="1">
      <c r="A253" s="54">
        <v>249</v>
      </c>
      <c r="B253" s="53" t="str">
        <f>IF('Student Record paste by SD'!A250&gt;8,"",IF('Student Record paste by SD'!E250="","",UPPER('Student Record paste by SD'!E250)))</f>
        <v/>
      </c>
      <c r="C253" s="53" t="str">
        <f>IF('Student Record paste by SD'!A250&gt;8,"",IF('Student Record paste by SD'!G250="","",UPPER('Student Record paste by SD'!G250)))</f>
        <v/>
      </c>
      <c r="D253" s="5" t="str">
        <f>IF('Student Record paste by SD'!A250&gt;8,"",IF('Student Record paste by SD'!A250="","",'Student Record paste by SD'!A250))</f>
        <v/>
      </c>
      <c r="E253" s="7" t="str">
        <f t="shared" si="6"/>
        <v/>
      </c>
      <c r="F253" s="25"/>
      <c r="G253" s="6" t="str">
        <f t="shared" si="7"/>
        <v/>
      </c>
      <c r="H253" s="50"/>
      <c r="I253" s="4"/>
      <c r="M253" s="9" t="str">
        <f>IF('Student Record paste by SD'!A250&gt;8,"",IF('Student Record paste by SD'!I250="","",UPPER('Student Record paste by SD'!I250)))</f>
        <v/>
      </c>
    </row>
    <row r="254" spans="1:13" ht="21" customHeight="1">
      <c r="A254" s="54">
        <v>250</v>
      </c>
      <c r="B254" s="53" t="str">
        <f>IF('Student Record paste by SD'!A251&gt;8,"",IF('Student Record paste by SD'!E251="","",UPPER('Student Record paste by SD'!E251)))</f>
        <v/>
      </c>
      <c r="C254" s="53" t="str">
        <f>IF('Student Record paste by SD'!A251&gt;8,"",IF('Student Record paste by SD'!G251="","",UPPER('Student Record paste by SD'!G251)))</f>
        <v/>
      </c>
      <c r="D254" s="5" t="str">
        <f>IF('Student Record paste by SD'!A251&gt;8,"",IF('Student Record paste by SD'!A251="","",'Student Record paste by SD'!A251))</f>
        <v/>
      </c>
      <c r="E254" s="7" t="str">
        <f t="shared" si="6"/>
        <v/>
      </c>
      <c r="F254" s="25"/>
      <c r="G254" s="6" t="str">
        <f t="shared" si="7"/>
        <v/>
      </c>
      <c r="H254" s="50"/>
      <c r="I254" s="4"/>
      <c r="M254" s="9" t="str">
        <f>IF('Student Record paste by SD'!A251&gt;8,"",IF('Student Record paste by SD'!I251="","",UPPER('Student Record paste by SD'!I251)))</f>
        <v/>
      </c>
    </row>
    <row r="255" spans="1:13" ht="21" customHeight="1">
      <c r="A255" s="54">
        <v>251</v>
      </c>
      <c r="B255" s="53" t="str">
        <f>IF('Student Record paste by SD'!A252&gt;8,"",IF('Student Record paste by SD'!E252="","",UPPER('Student Record paste by SD'!E252)))</f>
        <v/>
      </c>
      <c r="C255" s="53" t="str">
        <f>IF('Student Record paste by SD'!A252&gt;8,"",IF('Student Record paste by SD'!G252="","",UPPER('Student Record paste by SD'!G252)))</f>
        <v/>
      </c>
      <c r="D255" s="5" t="str">
        <f>IF('Student Record paste by SD'!A252&gt;8,"",IF('Student Record paste by SD'!A252="","",'Student Record paste by SD'!A252))</f>
        <v/>
      </c>
      <c r="E255" s="7" t="str">
        <f t="shared" si="6"/>
        <v/>
      </c>
      <c r="F255" s="25"/>
      <c r="G255" s="6" t="str">
        <f t="shared" si="7"/>
        <v/>
      </c>
      <c r="H255" s="50"/>
      <c r="I255" s="4"/>
      <c r="M255" s="9" t="str">
        <f>IF('Student Record paste by SD'!A252&gt;8,"",IF('Student Record paste by SD'!I252="","",UPPER('Student Record paste by SD'!I252)))</f>
        <v/>
      </c>
    </row>
    <row r="256" spans="1:13" ht="21" customHeight="1">
      <c r="A256" s="54">
        <v>252</v>
      </c>
      <c r="B256" s="53" t="str">
        <f>IF('Student Record paste by SD'!A253&gt;8,"",IF('Student Record paste by SD'!E253="","",UPPER('Student Record paste by SD'!E253)))</f>
        <v/>
      </c>
      <c r="C256" s="53" t="str">
        <f>IF('Student Record paste by SD'!A253&gt;8,"",IF('Student Record paste by SD'!G253="","",UPPER('Student Record paste by SD'!G253)))</f>
        <v/>
      </c>
      <c r="D256" s="5" t="str">
        <f>IF('Student Record paste by SD'!A253&gt;8,"",IF('Student Record paste by SD'!A253="","",'Student Record paste by SD'!A253))</f>
        <v/>
      </c>
      <c r="E256" s="7" t="str">
        <f t="shared" si="6"/>
        <v/>
      </c>
      <c r="F256" s="25"/>
      <c r="G256" s="6" t="str">
        <f t="shared" si="7"/>
        <v/>
      </c>
      <c r="H256" s="50"/>
      <c r="I256" s="4"/>
      <c r="M256" s="9" t="str">
        <f>IF('Student Record paste by SD'!A253&gt;8,"",IF('Student Record paste by SD'!I253="","",UPPER('Student Record paste by SD'!I253)))</f>
        <v/>
      </c>
    </row>
    <row r="257" spans="1:13" ht="21" customHeight="1">
      <c r="A257" s="54">
        <v>253</v>
      </c>
      <c r="B257" s="53" t="str">
        <f>IF('Student Record paste by SD'!A254&gt;8,"",IF('Student Record paste by SD'!E254="","",UPPER('Student Record paste by SD'!E254)))</f>
        <v/>
      </c>
      <c r="C257" s="53" t="str">
        <f>IF('Student Record paste by SD'!A254&gt;8,"",IF('Student Record paste by SD'!G254="","",UPPER('Student Record paste by SD'!G254)))</f>
        <v/>
      </c>
      <c r="D257" s="5" t="str">
        <f>IF('Student Record paste by SD'!A254&gt;8,"",IF('Student Record paste by SD'!A254="","",'Student Record paste by SD'!A254))</f>
        <v/>
      </c>
      <c r="E257" s="7" t="str">
        <f t="shared" si="6"/>
        <v/>
      </c>
      <c r="F257" s="25"/>
      <c r="G257" s="6" t="str">
        <f t="shared" si="7"/>
        <v/>
      </c>
      <c r="H257" s="50"/>
      <c r="I257" s="4"/>
      <c r="M257" s="9" t="str">
        <f>IF('Student Record paste by SD'!A254&gt;8,"",IF('Student Record paste by SD'!I254="","",UPPER('Student Record paste by SD'!I254)))</f>
        <v/>
      </c>
    </row>
    <row r="258" spans="1:13" ht="21" customHeight="1">
      <c r="A258" s="54">
        <v>254</v>
      </c>
      <c r="B258" s="53" t="str">
        <f>IF('Student Record paste by SD'!A255&gt;8,"",IF('Student Record paste by SD'!E255="","",UPPER('Student Record paste by SD'!E255)))</f>
        <v/>
      </c>
      <c r="C258" s="53" t="str">
        <f>IF('Student Record paste by SD'!A255&gt;8,"",IF('Student Record paste by SD'!G255="","",UPPER('Student Record paste by SD'!G255)))</f>
        <v/>
      </c>
      <c r="D258" s="5" t="str">
        <f>IF('Student Record paste by SD'!A255&gt;8,"",IF('Student Record paste by SD'!A255="","",'Student Record paste by SD'!A255))</f>
        <v/>
      </c>
      <c r="E258" s="7" t="str">
        <f t="shared" si="6"/>
        <v/>
      </c>
      <c r="F258" s="25"/>
      <c r="G258" s="6" t="str">
        <f t="shared" si="7"/>
        <v/>
      </c>
      <c r="H258" s="50"/>
      <c r="I258" s="4"/>
      <c r="M258" s="9" t="str">
        <f>IF('Student Record paste by SD'!A255&gt;8,"",IF('Student Record paste by SD'!I255="","",UPPER('Student Record paste by SD'!I255)))</f>
        <v/>
      </c>
    </row>
    <row r="259" spans="1:13" ht="21" customHeight="1">
      <c r="A259" s="54">
        <v>255</v>
      </c>
      <c r="B259" s="53" t="str">
        <f>IF('Student Record paste by SD'!A256&gt;8,"",IF('Student Record paste by SD'!E256="","",UPPER('Student Record paste by SD'!E256)))</f>
        <v/>
      </c>
      <c r="C259" s="53" t="str">
        <f>IF('Student Record paste by SD'!A256&gt;8,"",IF('Student Record paste by SD'!G256="","",UPPER('Student Record paste by SD'!G256)))</f>
        <v/>
      </c>
      <c r="D259" s="5" t="str">
        <f>IF('Student Record paste by SD'!A256&gt;8,"",IF('Student Record paste by SD'!A256="","",'Student Record paste by SD'!A256))</f>
        <v/>
      </c>
      <c r="E259" s="7" t="str">
        <f t="shared" si="6"/>
        <v/>
      </c>
      <c r="F259" s="25"/>
      <c r="G259" s="6" t="str">
        <f t="shared" si="7"/>
        <v/>
      </c>
      <c r="H259" s="50"/>
      <c r="I259" s="4"/>
      <c r="M259" s="9" t="str">
        <f>IF('Student Record paste by SD'!A256&gt;8,"",IF('Student Record paste by SD'!I256="","",UPPER('Student Record paste by SD'!I256)))</f>
        <v/>
      </c>
    </row>
    <row r="260" spans="1:13" ht="21" customHeight="1">
      <c r="A260" s="54">
        <v>256</v>
      </c>
      <c r="B260" s="53" t="str">
        <f>IF('Student Record paste by SD'!A257&gt;8,"",IF('Student Record paste by SD'!E257="","",UPPER('Student Record paste by SD'!E257)))</f>
        <v/>
      </c>
      <c r="C260" s="53" t="str">
        <f>IF('Student Record paste by SD'!A257&gt;8,"",IF('Student Record paste by SD'!G257="","",UPPER('Student Record paste by SD'!G257)))</f>
        <v/>
      </c>
      <c r="D260" s="5" t="str">
        <f>IF('Student Record paste by SD'!A257&gt;8,"",IF('Student Record paste by SD'!A257="","",'Student Record paste by SD'!A257))</f>
        <v/>
      </c>
      <c r="E260" s="7" t="str">
        <f t="shared" si="6"/>
        <v/>
      </c>
      <c r="F260" s="25"/>
      <c r="G260" s="6" t="str">
        <f t="shared" si="7"/>
        <v/>
      </c>
      <c r="H260" s="50"/>
      <c r="I260" s="4"/>
      <c r="M260" s="9" t="str">
        <f>IF('Student Record paste by SD'!A257&gt;8,"",IF('Student Record paste by SD'!I257="","",UPPER('Student Record paste by SD'!I257)))</f>
        <v/>
      </c>
    </row>
    <row r="261" spans="1:13" ht="21" customHeight="1">
      <c r="A261" s="54">
        <v>257</v>
      </c>
      <c r="B261" s="53" t="str">
        <f>IF('Student Record paste by SD'!A258&gt;8,"",IF('Student Record paste by SD'!E258="","",UPPER('Student Record paste by SD'!E258)))</f>
        <v/>
      </c>
      <c r="C261" s="53" t="str">
        <f>IF('Student Record paste by SD'!A258&gt;8,"",IF('Student Record paste by SD'!G258="","",UPPER('Student Record paste by SD'!G258)))</f>
        <v/>
      </c>
      <c r="D261" s="5" t="str">
        <f>IF('Student Record paste by SD'!A258&gt;8,"",IF('Student Record paste by SD'!A258="","",'Student Record paste by SD'!A258))</f>
        <v/>
      </c>
      <c r="E261" s="7" t="str">
        <f t="shared" si="6"/>
        <v/>
      </c>
      <c r="F261" s="25"/>
      <c r="G261" s="6" t="str">
        <f t="shared" si="7"/>
        <v/>
      </c>
      <c r="H261" s="50"/>
      <c r="I261" s="4"/>
      <c r="M261" s="9" t="str">
        <f>IF('Student Record paste by SD'!A258&gt;8,"",IF('Student Record paste by SD'!I258="","",UPPER('Student Record paste by SD'!I258)))</f>
        <v/>
      </c>
    </row>
    <row r="262" spans="1:13" ht="21" customHeight="1">
      <c r="A262" s="54">
        <v>258</v>
      </c>
      <c r="B262" s="53" t="str">
        <f>IF('Student Record paste by SD'!A259&gt;8,"",IF('Student Record paste by SD'!E259="","",UPPER('Student Record paste by SD'!E259)))</f>
        <v/>
      </c>
      <c r="C262" s="53" t="str">
        <f>IF('Student Record paste by SD'!A259&gt;8,"",IF('Student Record paste by SD'!G259="","",UPPER('Student Record paste by SD'!G259)))</f>
        <v/>
      </c>
      <c r="D262" s="5" t="str">
        <f>IF('Student Record paste by SD'!A259&gt;8,"",IF('Student Record paste by SD'!A259="","",'Student Record paste by SD'!A259))</f>
        <v/>
      </c>
      <c r="E262" s="7" t="str">
        <f t="shared" ref="E262:E325" si="8">IF(OR(D262="",F262=""),"",G262-F262)</f>
        <v/>
      </c>
      <c r="F262" s="25"/>
      <c r="G262" s="6" t="str">
        <f t="shared" ref="G262:G325" si="9">IF(OR(D262="",F262=""),"",IF(D262&gt;=6,"14.1",IF(D262&gt;=1,"9.4",0)))</f>
        <v/>
      </c>
      <c r="H262" s="50"/>
      <c r="I262" s="4"/>
      <c r="M262" s="9" t="str">
        <f>IF('Student Record paste by SD'!A259&gt;8,"",IF('Student Record paste by SD'!I259="","",UPPER('Student Record paste by SD'!I259)))</f>
        <v/>
      </c>
    </row>
    <row r="263" spans="1:13" ht="21" customHeight="1">
      <c r="A263" s="54">
        <v>259</v>
      </c>
      <c r="B263" s="53" t="str">
        <f>IF('Student Record paste by SD'!A260&gt;8,"",IF('Student Record paste by SD'!E260="","",UPPER('Student Record paste by SD'!E260)))</f>
        <v/>
      </c>
      <c r="C263" s="53" t="str">
        <f>IF('Student Record paste by SD'!A260&gt;8,"",IF('Student Record paste by SD'!G260="","",UPPER('Student Record paste by SD'!G260)))</f>
        <v/>
      </c>
      <c r="D263" s="5" t="str">
        <f>IF('Student Record paste by SD'!A260&gt;8,"",IF('Student Record paste by SD'!A260="","",'Student Record paste by SD'!A260))</f>
        <v/>
      </c>
      <c r="E263" s="7" t="str">
        <f t="shared" si="8"/>
        <v/>
      </c>
      <c r="F263" s="25"/>
      <c r="G263" s="6" t="str">
        <f t="shared" si="9"/>
        <v/>
      </c>
      <c r="H263" s="50"/>
      <c r="I263" s="4"/>
      <c r="M263" s="9" t="str">
        <f>IF('Student Record paste by SD'!A260&gt;8,"",IF('Student Record paste by SD'!I260="","",UPPER('Student Record paste by SD'!I260)))</f>
        <v/>
      </c>
    </row>
    <row r="264" spans="1:13" ht="21" customHeight="1">
      <c r="A264" s="54">
        <v>260</v>
      </c>
      <c r="B264" s="53" t="str">
        <f>IF('Student Record paste by SD'!A261&gt;8,"",IF('Student Record paste by SD'!E261="","",UPPER('Student Record paste by SD'!E261)))</f>
        <v/>
      </c>
      <c r="C264" s="53" t="str">
        <f>IF('Student Record paste by SD'!A261&gt;8,"",IF('Student Record paste by SD'!G261="","",UPPER('Student Record paste by SD'!G261)))</f>
        <v/>
      </c>
      <c r="D264" s="5" t="str">
        <f>IF('Student Record paste by SD'!A261&gt;8,"",IF('Student Record paste by SD'!A261="","",'Student Record paste by SD'!A261))</f>
        <v/>
      </c>
      <c r="E264" s="7" t="str">
        <f t="shared" si="8"/>
        <v/>
      </c>
      <c r="F264" s="25"/>
      <c r="G264" s="6" t="str">
        <f t="shared" si="9"/>
        <v/>
      </c>
      <c r="H264" s="50"/>
      <c r="I264" s="4"/>
      <c r="M264" s="9" t="str">
        <f>IF('Student Record paste by SD'!A261&gt;8,"",IF('Student Record paste by SD'!I261="","",UPPER('Student Record paste by SD'!I261)))</f>
        <v/>
      </c>
    </row>
    <row r="265" spans="1:13" ht="21" customHeight="1">
      <c r="A265" s="54">
        <v>261</v>
      </c>
      <c r="B265" s="53" t="str">
        <f>IF('Student Record paste by SD'!A262&gt;8,"",IF('Student Record paste by SD'!E262="","",UPPER('Student Record paste by SD'!E262)))</f>
        <v/>
      </c>
      <c r="C265" s="53" t="str">
        <f>IF('Student Record paste by SD'!A262&gt;8,"",IF('Student Record paste by SD'!G262="","",UPPER('Student Record paste by SD'!G262)))</f>
        <v/>
      </c>
      <c r="D265" s="5" t="str">
        <f>IF('Student Record paste by SD'!A262&gt;8,"",IF('Student Record paste by SD'!A262="","",'Student Record paste by SD'!A262))</f>
        <v/>
      </c>
      <c r="E265" s="7" t="str">
        <f t="shared" si="8"/>
        <v/>
      </c>
      <c r="F265" s="25"/>
      <c r="G265" s="6" t="str">
        <f t="shared" si="9"/>
        <v/>
      </c>
      <c r="H265" s="50"/>
      <c r="I265" s="4"/>
      <c r="M265" s="9" t="str">
        <f>IF('Student Record paste by SD'!A262&gt;8,"",IF('Student Record paste by SD'!I262="","",UPPER('Student Record paste by SD'!I262)))</f>
        <v/>
      </c>
    </row>
    <row r="266" spans="1:13" ht="21" customHeight="1">
      <c r="A266" s="54">
        <v>262</v>
      </c>
      <c r="B266" s="53" t="str">
        <f>IF('Student Record paste by SD'!A263&gt;8,"",IF('Student Record paste by SD'!E263="","",UPPER('Student Record paste by SD'!E263)))</f>
        <v/>
      </c>
      <c r="C266" s="53" t="str">
        <f>IF('Student Record paste by SD'!A263&gt;8,"",IF('Student Record paste by SD'!G263="","",UPPER('Student Record paste by SD'!G263)))</f>
        <v/>
      </c>
      <c r="D266" s="5" t="str">
        <f>IF('Student Record paste by SD'!A263&gt;8,"",IF('Student Record paste by SD'!A263="","",'Student Record paste by SD'!A263))</f>
        <v/>
      </c>
      <c r="E266" s="7" t="str">
        <f t="shared" si="8"/>
        <v/>
      </c>
      <c r="F266" s="25"/>
      <c r="G266" s="6" t="str">
        <f t="shared" si="9"/>
        <v/>
      </c>
      <c r="H266" s="50"/>
      <c r="I266" s="4"/>
      <c r="M266" s="9" t="str">
        <f>IF('Student Record paste by SD'!A263&gt;8,"",IF('Student Record paste by SD'!I263="","",UPPER('Student Record paste by SD'!I263)))</f>
        <v/>
      </c>
    </row>
    <row r="267" spans="1:13" ht="21" customHeight="1">
      <c r="A267" s="54">
        <v>263</v>
      </c>
      <c r="B267" s="53" t="str">
        <f>IF('Student Record paste by SD'!A264&gt;8,"",IF('Student Record paste by SD'!E264="","",UPPER('Student Record paste by SD'!E264)))</f>
        <v/>
      </c>
      <c r="C267" s="53" t="str">
        <f>IF('Student Record paste by SD'!A264&gt;8,"",IF('Student Record paste by SD'!G264="","",UPPER('Student Record paste by SD'!G264)))</f>
        <v/>
      </c>
      <c r="D267" s="5" t="str">
        <f>IF('Student Record paste by SD'!A264&gt;8,"",IF('Student Record paste by SD'!A264="","",'Student Record paste by SD'!A264))</f>
        <v/>
      </c>
      <c r="E267" s="7" t="str">
        <f t="shared" si="8"/>
        <v/>
      </c>
      <c r="F267" s="25"/>
      <c r="G267" s="6" t="str">
        <f t="shared" si="9"/>
        <v/>
      </c>
      <c r="H267" s="50"/>
      <c r="I267" s="4"/>
      <c r="M267" s="9" t="str">
        <f>IF('Student Record paste by SD'!A264&gt;8,"",IF('Student Record paste by SD'!I264="","",UPPER('Student Record paste by SD'!I264)))</f>
        <v/>
      </c>
    </row>
    <row r="268" spans="1:13" ht="21" customHeight="1">
      <c r="A268" s="54">
        <v>264</v>
      </c>
      <c r="B268" s="53" t="str">
        <f>IF('Student Record paste by SD'!A265&gt;8,"",IF('Student Record paste by SD'!E265="","",UPPER('Student Record paste by SD'!E265)))</f>
        <v/>
      </c>
      <c r="C268" s="53" t="str">
        <f>IF('Student Record paste by SD'!A265&gt;8,"",IF('Student Record paste by SD'!G265="","",UPPER('Student Record paste by SD'!G265)))</f>
        <v/>
      </c>
      <c r="D268" s="5" t="str">
        <f>IF('Student Record paste by SD'!A265&gt;8,"",IF('Student Record paste by SD'!A265="","",'Student Record paste by SD'!A265))</f>
        <v/>
      </c>
      <c r="E268" s="7" t="str">
        <f t="shared" si="8"/>
        <v/>
      </c>
      <c r="F268" s="25"/>
      <c r="G268" s="6" t="str">
        <f t="shared" si="9"/>
        <v/>
      </c>
      <c r="H268" s="50"/>
      <c r="I268" s="4"/>
      <c r="M268" s="9" t="str">
        <f>IF('Student Record paste by SD'!A265&gt;8,"",IF('Student Record paste by SD'!I265="","",UPPER('Student Record paste by SD'!I265)))</f>
        <v/>
      </c>
    </row>
    <row r="269" spans="1:13" ht="21" customHeight="1">
      <c r="A269" s="54">
        <v>265</v>
      </c>
      <c r="B269" s="53" t="str">
        <f>IF('Student Record paste by SD'!A266&gt;8,"",IF('Student Record paste by SD'!E266="","",UPPER('Student Record paste by SD'!E266)))</f>
        <v/>
      </c>
      <c r="C269" s="53" t="str">
        <f>IF('Student Record paste by SD'!A266&gt;8,"",IF('Student Record paste by SD'!G266="","",UPPER('Student Record paste by SD'!G266)))</f>
        <v/>
      </c>
      <c r="D269" s="5" t="str">
        <f>IF('Student Record paste by SD'!A266&gt;8,"",IF('Student Record paste by SD'!A266="","",'Student Record paste by SD'!A266))</f>
        <v/>
      </c>
      <c r="E269" s="7" t="str">
        <f t="shared" si="8"/>
        <v/>
      </c>
      <c r="F269" s="25"/>
      <c r="G269" s="6" t="str">
        <f t="shared" si="9"/>
        <v/>
      </c>
      <c r="H269" s="50"/>
      <c r="I269" s="4"/>
      <c r="M269" s="9" t="str">
        <f>IF('Student Record paste by SD'!A266&gt;8,"",IF('Student Record paste by SD'!I266="","",UPPER('Student Record paste by SD'!I266)))</f>
        <v/>
      </c>
    </row>
    <row r="270" spans="1:13" ht="21" customHeight="1">
      <c r="A270" s="54">
        <v>266</v>
      </c>
      <c r="B270" s="53" t="str">
        <f>IF('Student Record paste by SD'!A267&gt;8,"",IF('Student Record paste by SD'!E267="","",UPPER('Student Record paste by SD'!E267)))</f>
        <v/>
      </c>
      <c r="C270" s="53" t="str">
        <f>IF('Student Record paste by SD'!A267&gt;8,"",IF('Student Record paste by SD'!G267="","",UPPER('Student Record paste by SD'!G267)))</f>
        <v/>
      </c>
      <c r="D270" s="5" t="str">
        <f>IF('Student Record paste by SD'!A267&gt;8,"",IF('Student Record paste by SD'!A267="","",'Student Record paste by SD'!A267))</f>
        <v/>
      </c>
      <c r="E270" s="7" t="str">
        <f t="shared" si="8"/>
        <v/>
      </c>
      <c r="F270" s="25"/>
      <c r="G270" s="6" t="str">
        <f t="shared" si="9"/>
        <v/>
      </c>
      <c r="H270" s="50"/>
      <c r="I270" s="4"/>
      <c r="M270" s="9" t="str">
        <f>IF('Student Record paste by SD'!A267&gt;8,"",IF('Student Record paste by SD'!I267="","",UPPER('Student Record paste by SD'!I267)))</f>
        <v/>
      </c>
    </row>
    <row r="271" spans="1:13" ht="21" customHeight="1">
      <c r="A271" s="54">
        <v>267</v>
      </c>
      <c r="B271" s="53" t="str">
        <f>IF('Student Record paste by SD'!A268&gt;8,"",IF('Student Record paste by SD'!E268="","",UPPER('Student Record paste by SD'!E268)))</f>
        <v/>
      </c>
      <c r="C271" s="53" t="str">
        <f>IF('Student Record paste by SD'!A268&gt;8,"",IF('Student Record paste by SD'!G268="","",UPPER('Student Record paste by SD'!G268)))</f>
        <v/>
      </c>
      <c r="D271" s="5" t="str">
        <f>IF('Student Record paste by SD'!A268&gt;8,"",IF('Student Record paste by SD'!A268="","",'Student Record paste by SD'!A268))</f>
        <v/>
      </c>
      <c r="E271" s="7" t="str">
        <f t="shared" si="8"/>
        <v/>
      </c>
      <c r="F271" s="25"/>
      <c r="G271" s="6" t="str">
        <f t="shared" si="9"/>
        <v/>
      </c>
      <c r="H271" s="50"/>
      <c r="I271" s="4"/>
      <c r="M271" s="9" t="str">
        <f>IF('Student Record paste by SD'!A268&gt;8,"",IF('Student Record paste by SD'!I268="","",UPPER('Student Record paste by SD'!I268)))</f>
        <v/>
      </c>
    </row>
    <row r="272" spans="1:13" ht="21" customHeight="1">
      <c r="A272" s="54">
        <v>268</v>
      </c>
      <c r="B272" s="53" t="str">
        <f>IF('Student Record paste by SD'!A269&gt;8,"",IF('Student Record paste by SD'!E269="","",UPPER('Student Record paste by SD'!E269)))</f>
        <v/>
      </c>
      <c r="C272" s="53" t="str">
        <f>IF('Student Record paste by SD'!A269&gt;8,"",IF('Student Record paste by SD'!G269="","",UPPER('Student Record paste by SD'!G269)))</f>
        <v/>
      </c>
      <c r="D272" s="5" t="str">
        <f>IF('Student Record paste by SD'!A269&gt;8,"",IF('Student Record paste by SD'!A269="","",'Student Record paste by SD'!A269))</f>
        <v/>
      </c>
      <c r="E272" s="7" t="str">
        <f t="shared" si="8"/>
        <v/>
      </c>
      <c r="F272" s="25"/>
      <c r="G272" s="6" t="str">
        <f t="shared" si="9"/>
        <v/>
      </c>
      <c r="H272" s="50"/>
      <c r="I272" s="4"/>
      <c r="M272" s="9" t="str">
        <f>IF('Student Record paste by SD'!A269&gt;8,"",IF('Student Record paste by SD'!I269="","",UPPER('Student Record paste by SD'!I269)))</f>
        <v/>
      </c>
    </row>
    <row r="273" spans="1:13" ht="21" customHeight="1">
      <c r="A273" s="54">
        <v>269</v>
      </c>
      <c r="B273" s="53" t="str">
        <f>IF('Student Record paste by SD'!A270&gt;8,"",IF('Student Record paste by SD'!E270="","",UPPER('Student Record paste by SD'!E270)))</f>
        <v/>
      </c>
      <c r="C273" s="53" t="str">
        <f>IF('Student Record paste by SD'!A270&gt;8,"",IF('Student Record paste by SD'!G270="","",UPPER('Student Record paste by SD'!G270)))</f>
        <v/>
      </c>
      <c r="D273" s="5" t="str">
        <f>IF('Student Record paste by SD'!A270&gt;8,"",IF('Student Record paste by SD'!A270="","",'Student Record paste by SD'!A270))</f>
        <v/>
      </c>
      <c r="E273" s="7" t="str">
        <f t="shared" si="8"/>
        <v/>
      </c>
      <c r="F273" s="25"/>
      <c r="G273" s="6" t="str">
        <f t="shared" si="9"/>
        <v/>
      </c>
      <c r="H273" s="50"/>
      <c r="I273" s="4"/>
      <c r="M273" s="9" t="str">
        <f>IF('Student Record paste by SD'!A270&gt;8,"",IF('Student Record paste by SD'!I270="","",UPPER('Student Record paste by SD'!I270)))</f>
        <v/>
      </c>
    </row>
    <row r="274" spans="1:13" ht="21" customHeight="1">
      <c r="A274" s="54">
        <v>270</v>
      </c>
      <c r="B274" s="53" t="str">
        <f>IF('Student Record paste by SD'!A271&gt;8,"",IF('Student Record paste by SD'!E271="","",UPPER('Student Record paste by SD'!E271)))</f>
        <v/>
      </c>
      <c r="C274" s="53" t="str">
        <f>IF('Student Record paste by SD'!A271&gt;8,"",IF('Student Record paste by SD'!G271="","",UPPER('Student Record paste by SD'!G271)))</f>
        <v/>
      </c>
      <c r="D274" s="5" t="str">
        <f>IF('Student Record paste by SD'!A271&gt;8,"",IF('Student Record paste by SD'!A271="","",'Student Record paste by SD'!A271))</f>
        <v/>
      </c>
      <c r="E274" s="7" t="str">
        <f t="shared" si="8"/>
        <v/>
      </c>
      <c r="F274" s="25"/>
      <c r="G274" s="6" t="str">
        <f t="shared" si="9"/>
        <v/>
      </c>
      <c r="H274" s="50"/>
      <c r="I274" s="4"/>
      <c r="M274" s="9" t="str">
        <f>IF('Student Record paste by SD'!A271&gt;8,"",IF('Student Record paste by SD'!I271="","",UPPER('Student Record paste by SD'!I271)))</f>
        <v/>
      </c>
    </row>
    <row r="275" spans="1:13" ht="21" customHeight="1">
      <c r="A275" s="54">
        <v>271</v>
      </c>
      <c r="B275" s="53" t="str">
        <f>IF('Student Record paste by SD'!A272&gt;8,"",IF('Student Record paste by SD'!E272="","",UPPER('Student Record paste by SD'!E272)))</f>
        <v/>
      </c>
      <c r="C275" s="53" t="str">
        <f>IF('Student Record paste by SD'!A272&gt;8,"",IF('Student Record paste by SD'!G272="","",UPPER('Student Record paste by SD'!G272)))</f>
        <v/>
      </c>
      <c r="D275" s="5" t="str">
        <f>IF('Student Record paste by SD'!A272&gt;8,"",IF('Student Record paste by SD'!A272="","",'Student Record paste by SD'!A272))</f>
        <v/>
      </c>
      <c r="E275" s="7" t="str">
        <f t="shared" si="8"/>
        <v/>
      </c>
      <c r="F275" s="25"/>
      <c r="G275" s="6" t="str">
        <f t="shared" si="9"/>
        <v/>
      </c>
      <c r="H275" s="50"/>
      <c r="I275" s="4"/>
      <c r="M275" s="9" t="str">
        <f>IF('Student Record paste by SD'!A272&gt;8,"",IF('Student Record paste by SD'!I272="","",UPPER('Student Record paste by SD'!I272)))</f>
        <v/>
      </c>
    </row>
    <row r="276" spans="1:13" ht="21" customHeight="1">
      <c r="A276" s="54">
        <v>272</v>
      </c>
      <c r="B276" s="53" t="str">
        <f>IF('Student Record paste by SD'!A273&gt;8,"",IF('Student Record paste by SD'!E273="","",UPPER('Student Record paste by SD'!E273)))</f>
        <v/>
      </c>
      <c r="C276" s="53" t="str">
        <f>IF('Student Record paste by SD'!A273&gt;8,"",IF('Student Record paste by SD'!G273="","",UPPER('Student Record paste by SD'!G273)))</f>
        <v/>
      </c>
      <c r="D276" s="5" t="str">
        <f>IF('Student Record paste by SD'!A273&gt;8,"",IF('Student Record paste by SD'!A273="","",'Student Record paste by SD'!A273))</f>
        <v/>
      </c>
      <c r="E276" s="7" t="str">
        <f t="shared" si="8"/>
        <v/>
      </c>
      <c r="F276" s="25"/>
      <c r="G276" s="6" t="str">
        <f t="shared" si="9"/>
        <v/>
      </c>
      <c r="H276" s="50"/>
      <c r="I276" s="4"/>
      <c r="M276" s="9" t="str">
        <f>IF('Student Record paste by SD'!A273&gt;8,"",IF('Student Record paste by SD'!I273="","",UPPER('Student Record paste by SD'!I273)))</f>
        <v/>
      </c>
    </row>
    <row r="277" spans="1:13" ht="21" customHeight="1">
      <c r="A277" s="54">
        <v>273</v>
      </c>
      <c r="B277" s="53" t="str">
        <f>IF('Student Record paste by SD'!A274&gt;8,"",IF('Student Record paste by SD'!E274="","",UPPER('Student Record paste by SD'!E274)))</f>
        <v/>
      </c>
      <c r="C277" s="53" t="str">
        <f>IF('Student Record paste by SD'!A274&gt;8,"",IF('Student Record paste by SD'!G274="","",UPPER('Student Record paste by SD'!G274)))</f>
        <v/>
      </c>
      <c r="D277" s="5" t="str">
        <f>IF('Student Record paste by SD'!A274&gt;8,"",IF('Student Record paste by SD'!A274="","",'Student Record paste by SD'!A274))</f>
        <v/>
      </c>
      <c r="E277" s="7" t="str">
        <f t="shared" si="8"/>
        <v/>
      </c>
      <c r="F277" s="25"/>
      <c r="G277" s="6" t="str">
        <f t="shared" si="9"/>
        <v/>
      </c>
      <c r="H277" s="50"/>
      <c r="I277" s="4"/>
      <c r="M277" s="9" t="str">
        <f>IF('Student Record paste by SD'!A274&gt;8,"",IF('Student Record paste by SD'!I274="","",UPPER('Student Record paste by SD'!I274)))</f>
        <v/>
      </c>
    </row>
    <row r="278" spans="1:13" ht="21" customHeight="1">
      <c r="A278" s="54">
        <v>274</v>
      </c>
      <c r="B278" s="53" t="str">
        <f>IF('Student Record paste by SD'!A275&gt;8,"",IF('Student Record paste by SD'!E275="","",UPPER('Student Record paste by SD'!E275)))</f>
        <v/>
      </c>
      <c r="C278" s="53" t="str">
        <f>IF('Student Record paste by SD'!A275&gt;8,"",IF('Student Record paste by SD'!G275="","",UPPER('Student Record paste by SD'!G275)))</f>
        <v/>
      </c>
      <c r="D278" s="5" t="str">
        <f>IF('Student Record paste by SD'!A275&gt;8,"",IF('Student Record paste by SD'!A275="","",'Student Record paste by SD'!A275))</f>
        <v/>
      </c>
      <c r="E278" s="7" t="str">
        <f t="shared" si="8"/>
        <v/>
      </c>
      <c r="F278" s="25"/>
      <c r="G278" s="6" t="str">
        <f t="shared" si="9"/>
        <v/>
      </c>
      <c r="H278" s="50"/>
      <c r="I278" s="4"/>
      <c r="M278" s="9" t="str">
        <f>IF('Student Record paste by SD'!A275&gt;8,"",IF('Student Record paste by SD'!I275="","",UPPER('Student Record paste by SD'!I275)))</f>
        <v/>
      </c>
    </row>
    <row r="279" spans="1:13" ht="21" customHeight="1">
      <c r="A279" s="54">
        <v>275</v>
      </c>
      <c r="B279" s="53" t="str">
        <f>IF('Student Record paste by SD'!A276&gt;8,"",IF('Student Record paste by SD'!E276="","",UPPER('Student Record paste by SD'!E276)))</f>
        <v/>
      </c>
      <c r="C279" s="53" t="str">
        <f>IF('Student Record paste by SD'!A276&gt;8,"",IF('Student Record paste by SD'!G276="","",UPPER('Student Record paste by SD'!G276)))</f>
        <v/>
      </c>
      <c r="D279" s="5" t="str">
        <f>IF('Student Record paste by SD'!A276&gt;8,"",IF('Student Record paste by SD'!A276="","",'Student Record paste by SD'!A276))</f>
        <v/>
      </c>
      <c r="E279" s="7" t="str">
        <f t="shared" si="8"/>
        <v/>
      </c>
      <c r="F279" s="25"/>
      <c r="G279" s="6" t="str">
        <f t="shared" si="9"/>
        <v/>
      </c>
      <c r="H279" s="50"/>
      <c r="I279" s="4"/>
      <c r="M279" s="9" t="str">
        <f>IF('Student Record paste by SD'!A276&gt;8,"",IF('Student Record paste by SD'!I276="","",UPPER('Student Record paste by SD'!I276)))</f>
        <v/>
      </c>
    </row>
    <row r="280" spans="1:13" ht="21" customHeight="1">
      <c r="A280" s="54">
        <v>276</v>
      </c>
      <c r="B280" s="53" t="str">
        <f>IF('Student Record paste by SD'!A277&gt;8,"",IF('Student Record paste by SD'!E277="","",UPPER('Student Record paste by SD'!E277)))</f>
        <v/>
      </c>
      <c r="C280" s="53" t="str">
        <f>IF('Student Record paste by SD'!A277&gt;8,"",IF('Student Record paste by SD'!G277="","",UPPER('Student Record paste by SD'!G277)))</f>
        <v/>
      </c>
      <c r="D280" s="5" t="str">
        <f>IF('Student Record paste by SD'!A277&gt;8,"",IF('Student Record paste by SD'!A277="","",'Student Record paste by SD'!A277))</f>
        <v/>
      </c>
      <c r="E280" s="7" t="str">
        <f t="shared" si="8"/>
        <v/>
      </c>
      <c r="F280" s="25"/>
      <c r="G280" s="6" t="str">
        <f t="shared" si="9"/>
        <v/>
      </c>
      <c r="H280" s="50"/>
      <c r="I280" s="4"/>
      <c r="M280" s="9" t="str">
        <f>IF('Student Record paste by SD'!A277&gt;8,"",IF('Student Record paste by SD'!I277="","",UPPER('Student Record paste by SD'!I277)))</f>
        <v/>
      </c>
    </row>
    <row r="281" spans="1:13" ht="21" customHeight="1">
      <c r="A281" s="54">
        <v>277</v>
      </c>
      <c r="B281" s="53" t="str">
        <f>IF('Student Record paste by SD'!A278&gt;8,"",IF('Student Record paste by SD'!E278="","",UPPER('Student Record paste by SD'!E278)))</f>
        <v/>
      </c>
      <c r="C281" s="53" t="str">
        <f>IF('Student Record paste by SD'!A278&gt;8,"",IF('Student Record paste by SD'!G278="","",UPPER('Student Record paste by SD'!G278)))</f>
        <v/>
      </c>
      <c r="D281" s="5" t="str">
        <f>IF('Student Record paste by SD'!A278&gt;8,"",IF('Student Record paste by SD'!A278="","",'Student Record paste by SD'!A278))</f>
        <v/>
      </c>
      <c r="E281" s="7" t="str">
        <f t="shared" si="8"/>
        <v/>
      </c>
      <c r="F281" s="25"/>
      <c r="G281" s="6" t="str">
        <f t="shared" si="9"/>
        <v/>
      </c>
      <c r="H281" s="50"/>
      <c r="I281" s="4"/>
      <c r="M281" s="9" t="str">
        <f>IF('Student Record paste by SD'!A278&gt;8,"",IF('Student Record paste by SD'!I278="","",UPPER('Student Record paste by SD'!I278)))</f>
        <v/>
      </c>
    </row>
    <row r="282" spans="1:13" ht="21" customHeight="1">
      <c r="A282" s="54">
        <v>278</v>
      </c>
      <c r="B282" s="53" t="str">
        <f>IF('Student Record paste by SD'!A279&gt;8,"",IF('Student Record paste by SD'!E279="","",UPPER('Student Record paste by SD'!E279)))</f>
        <v/>
      </c>
      <c r="C282" s="53" t="str">
        <f>IF('Student Record paste by SD'!A279&gt;8,"",IF('Student Record paste by SD'!G279="","",UPPER('Student Record paste by SD'!G279)))</f>
        <v/>
      </c>
      <c r="D282" s="5" t="str">
        <f>IF('Student Record paste by SD'!A279&gt;8,"",IF('Student Record paste by SD'!A279="","",'Student Record paste by SD'!A279))</f>
        <v/>
      </c>
      <c r="E282" s="7" t="str">
        <f t="shared" si="8"/>
        <v/>
      </c>
      <c r="F282" s="25"/>
      <c r="G282" s="6" t="str">
        <f t="shared" si="9"/>
        <v/>
      </c>
      <c r="H282" s="50"/>
      <c r="I282" s="4"/>
      <c r="M282" s="9" t="str">
        <f>IF('Student Record paste by SD'!A279&gt;8,"",IF('Student Record paste by SD'!I279="","",UPPER('Student Record paste by SD'!I279)))</f>
        <v/>
      </c>
    </row>
    <row r="283" spans="1:13" ht="21" customHeight="1">
      <c r="A283" s="54">
        <v>279</v>
      </c>
      <c r="B283" s="53" t="str">
        <f>IF('Student Record paste by SD'!A280&gt;8,"",IF('Student Record paste by SD'!E280="","",UPPER('Student Record paste by SD'!E280)))</f>
        <v/>
      </c>
      <c r="C283" s="53" t="str">
        <f>IF('Student Record paste by SD'!A280&gt;8,"",IF('Student Record paste by SD'!G280="","",UPPER('Student Record paste by SD'!G280)))</f>
        <v/>
      </c>
      <c r="D283" s="5" t="str">
        <f>IF('Student Record paste by SD'!A280&gt;8,"",IF('Student Record paste by SD'!A280="","",'Student Record paste by SD'!A280))</f>
        <v/>
      </c>
      <c r="E283" s="7" t="str">
        <f t="shared" si="8"/>
        <v/>
      </c>
      <c r="F283" s="25"/>
      <c r="G283" s="6" t="str">
        <f t="shared" si="9"/>
        <v/>
      </c>
      <c r="H283" s="50"/>
      <c r="I283" s="4"/>
      <c r="M283" s="9" t="str">
        <f>IF('Student Record paste by SD'!A280&gt;8,"",IF('Student Record paste by SD'!I280="","",UPPER('Student Record paste by SD'!I280)))</f>
        <v/>
      </c>
    </row>
    <row r="284" spans="1:13" ht="21" customHeight="1">
      <c r="A284" s="54">
        <v>280</v>
      </c>
      <c r="B284" s="53" t="str">
        <f>IF('Student Record paste by SD'!A281&gt;8,"",IF('Student Record paste by SD'!E281="","",UPPER('Student Record paste by SD'!E281)))</f>
        <v/>
      </c>
      <c r="C284" s="53" t="str">
        <f>IF('Student Record paste by SD'!A281&gt;8,"",IF('Student Record paste by SD'!G281="","",UPPER('Student Record paste by SD'!G281)))</f>
        <v/>
      </c>
      <c r="D284" s="5" t="str">
        <f>IF('Student Record paste by SD'!A281&gt;8,"",IF('Student Record paste by SD'!A281="","",'Student Record paste by SD'!A281))</f>
        <v/>
      </c>
      <c r="E284" s="7" t="str">
        <f t="shared" si="8"/>
        <v/>
      </c>
      <c r="F284" s="25"/>
      <c r="G284" s="6" t="str">
        <f t="shared" si="9"/>
        <v/>
      </c>
      <c r="H284" s="50"/>
      <c r="I284" s="4"/>
      <c r="M284" s="9" t="str">
        <f>IF('Student Record paste by SD'!A281&gt;8,"",IF('Student Record paste by SD'!I281="","",UPPER('Student Record paste by SD'!I281)))</f>
        <v/>
      </c>
    </row>
    <row r="285" spans="1:13" ht="21" customHeight="1">
      <c r="A285" s="54">
        <v>281</v>
      </c>
      <c r="B285" s="53" t="str">
        <f>IF('Student Record paste by SD'!A282&gt;8,"",IF('Student Record paste by SD'!E282="","",UPPER('Student Record paste by SD'!E282)))</f>
        <v/>
      </c>
      <c r="C285" s="53" t="str">
        <f>IF('Student Record paste by SD'!A282&gt;8,"",IF('Student Record paste by SD'!G282="","",UPPER('Student Record paste by SD'!G282)))</f>
        <v/>
      </c>
      <c r="D285" s="5" t="str">
        <f>IF('Student Record paste by SD'!A282&gt;8,"",IF('Student Record paste by SD'!A282="","",'Student Record paste by SD'!A282))</f>
        <v/>
      </c>
      <c r="E285" s="7" t="str">
        <f t="shared" si="8"/>
        <v/>
      </c>
      <c r="F285" s="25"/>
      <c r="G285" s="6" t="str">
        <f t="shared" si="9"/>
        <v/>
      </c>
      <c r="H285" s="50"/>
      <c r="I285" s="4"/>
      <c r="M285" s="9" t="str">
        <f>IF('Student Record paste by SD'!A282&gt;8,"",IF('Student Record paste by SD'!I282="","",UPPER('Student Record paste by SD'!I282)))</f>
        <v/>
      </c>
    </row>
    <row r="286" spans="1:13" ht="21" customHeight="1">
      <c r="A286" s="54">
        <v>282</v>
      </c>
      <c r="B286" s="53" t="str">
        <f>IF('Student Record paste by SD'!A283&gt;8,"",IF('Student Record paste by SD'!E283="","",UPPER('Student Record paste by SD'!E283)))</f>
        <v/>
      </c>
      <c r="C286" s="53" t="str">
        <f>IF('Student Record paste by SD'!A283&gt;8,"",IF('Student Record paste by SD'!G283="","",UPPER('Student Record paste by SD'!G283)))</f>
        <v/>
      </c>
      <c r="D286" s="5" t="str">
        <f>IF('Student Record paste by SD'!A283&gt;8,"",IF('Student Record paste by SD'!A283="","",'Student Record paste by SD'!A283))</f>
        <v/>
      </c>
      <c r="E286" s="7" t="str">
        <f t="shared" si="8"/>
        <v/>
      </c>
      <c r="F286" s="25"/>
      <c r="G286" s="6" t="str">
        <f t="shared" si="9"/>
        <v/>
      </c>
      <c r="H286" s="50"/>
      <c r="I286" s="4"/>
      <c r="M286" s="9" t="str">
        <f>IF('Student Record paste by SD'!A283&gt;8,"",IF('Student Record paste by SD'!I283="","",UPPER('Student Record paste by SD'!I283)))</f>
        <v/>
      </c>
    </row>
    <row r="287" spans="1:13" ht="21" customHeight="1">
      <c r="A287" s="54">
        <v>283</v>
      </c>
      <c r="B287" s="53" t="str">
        <f>IF('Student Record paste by SD'!A284&gt;8,"",IF('Student Record paste by SD'!E284="","",UPPER('Student Record paste by SD'!E284)))</f>
        <v/>
      </c>
      <c r="C287" s="53" t="str">
        <f>IF('Student Record paste by SD'!A284&gt;8,"",IF('Student Record paste by SD'!G284="","",UPPER('Student Record paste by SD'!G284)))</f>
        <v/>
      </c>
      <c r="D287" s="5" t="str">
        <f>IF('Student Record paste by SD'!A284&gt;8,"",IF('Student Record paste by SD'!A284="","",'Student Record paste by SD'!A284))</f>
        <v/>
      </c>
      <c r="E287" s="7" t="str">
        <f t="shared" si="8"/>
        <v/>
      </c>
      <c r="F287" s="25"/>
      <c r="G287" s="6" t="str">
        <f t="shared" si="9"/>
        <v/>
      </c>
      <c r="H287" s="50"/>
      <c r="I287" s="4"/>
      <c r="M287" s="9" t="str">
        <f>IF('Student Record paste by SD'!A284&gt;8,"",IF('Student Record paste by SD'!I284="","",UPPER('Student Record paste by SD'!I284)))</f>
        <v/>
      </c>
    </row>
    <row r="288" spans="1:13" ht="21" customHeight="1">
      <c r="A288" s="54">
        <v>284</v>
      </c>
      <c r="B288" s="53" t="str">
        <f>IF('Student Record paste by SD'!A285&gt;8,"",IF('Student Record paste by SD'!E285="","",UPPER('Student Record paste by SD'!E285)))</f>
        <v/>
      </c>
      <c r="C288" s="53" t="str">
        <f>IF('Student Record paste by SD'!A285&gt;8,"",IF('Student Record paste by SD'!G285="","",UPPER('Student Record paste by SD'!G285)))</f>
        <v/>
      </c>
      <c r="D288" s="5" t="str">
        <f>IF('Student Record paste by SD'!A285&gt;8,"",IF('Student Record paste by SD'!A285="","",'Student Record paste by SD'!A285))</f>
        <v/>
      </c>
      <c r="E288" s="7" t="str">
        <f t="shared" si="8"/>
        <v/>
      </c>
      <c r="F288" s="25"/>
      <c r="G288" s="6" t="str">
        <f t="shared" si="9"/>
        <v/>
      </c>
      <c r="H288" s="50"/>
      <c r="I288" s="4"/>
      <c r="M288" s="9" t="str">
        <f>IF('Student Record paste by SD'!A285&gt;8,"",IF('Student Record paste by SD'!I285="","",UPPER('Student Record paste by SD'!I285)))</f>
        <v/>
      </c>
    </row>
    <row r="289" spans="1:13" ht="21" customHeight="1">
      <c r="A289" s="54">
        <v>285</v>
      </c>
      <c r="B289" s="53" t="str">
        <f>IF('Student Record paste by SD'!A286&gt;8,"",IF('Student Record paste by SD'!E286="","",UPPER('Student Record paste by SD'!E286)))</f>
        <v/>
      </c>
      <c r="C289" s="53" t="str">
        <f>IF('Student Record paste by SD'!A286&gt;8,"",IF('Student Record paste by SD'!G286="","",UPPER('Student Record paste by SD'!G286)))</f>
        <v/>
      </c>
      <c r="D289" s="5" t="str">
        <f>IF('Student Record paste by SD'!A286&gt;8,"",IF('Student Record paste by SD'!A286="","",'Student Record paste by SD'!A286))</f>
        <v/>
      </c>
      <c r="E289" s="7" t="str">
        <f t="shared" si="8"/>
        <v/>
      </c>
      <c r="F289" s="25"/>
      <c r="G289" s="6" t="str">
        <f t="shared" si="9"/>
        <v/>
      </c>
      <c r="H289" s="50"/>
      <c r="I289" s="4"/>
      <c r="M289" s="9" t="str">
        <f>IF('Student Record paste by SD'!A286&gt;8,"",IF('Student Record paste by SD'!I286="","",UPPER('Student Record paste by SD'!I286)))</f>
        <v/>
      </c>
    </row>
    <row r="290" spans="1:13" ht="21" customHeight="1">
      <c r="A290" s="54">
        <v>286</v>
      </c>
      <c r="B290" s="53" t="str">
        <f>IF('Student Record paste by SD'!A287&gt;8,"",IF('Student Record paste by SD'!E287="","",UPPER('Student Record paste by SD'!E287)))</f>
        <v/>
      </c>
      <c r="C290" s="53" t="str">
        <f>IF('Student Record paste by SD'!A287&gt;8,"",IF('Student Record paste by SD'!G287="","",UPPER('Student Record paste by SD'!G287)))</f>
        <v/>
      </c>
      <c r="D290" s="5" t="str">
        <f>IF('Student Record paste by SD'!A287&gt;8,"",IF('Student Record paste by SD'!A287="","",'Student Record paste by SD'!A287))</f>
        <v/>
      </c>
      <c r="E290" s="7" t="str">
        <f t="shared" si="8"/>
        <v/>
      </c>
      <c r="F290" s="25"/>
      <c r="G290" s="6" t="str">
        <f t="shared" si="9"/>
        <v/>
      </c>
      <c r="H290" s="50"/>
      <c r="I290" s="4"/>
      <c r="M290" s="9" t="str">
        <f>IF('Student Record paste by SD'!A287&gt;8,"",IF('Student Record paste by SD'!I287="","",UPPER('Student Record paste by SD'!I287)))</f>
        <v/>
      </c>
    </row>
    <row r="291" spans="1:13" ht="21" customHeight="1">
      <c r="A291" s="54">
        <v>287</v>
      </c>
      <c r="B291" s="53" t="str">
        <f>IF('Student Record paste by SD'!A288&gt;8,"",IF('Student Record paste by SD'!E288="","",UPPER('Student Record paste by SD'!E288)))</f>
        <v/>
      </c>
      <c r="C291" s="53" t="str">
        <f>IF('Student Record paste by SD'!A288&gt;8,"",IF('Student Record paste by SD'!G288="","",UPPER('Student Record paste by SD'!G288)))</f>
        <v/>
      </c>
      <c r="D291" s="5" t="str">
        <f>IF('Student Record paste by SD'!A288&gt;8,"",IF('Student Record paste by SD'!A288="","",'Student Record paste by SD'!A288))</f>
        <v/>
      </c>
      <c r="E291" s="7" t="str">
        <f t="shared" si="8"/>
        <v/>
      </c>
      <c r="F291" s="25"/>
      <c r="G291" s="6" t="str">
        <f t="shared" si="9"/>
        <v/>
      </c>
      <c r="H291" s="50"/>
      <c r="I291" s="4"/>
      <c r="M291" s="9" t="str">
        <f>IF('Student Record paste by SD'!A288&gt;8,"",IF('Student Record paste by SD'!I288="","",UPPER('Student Record paste by SD'!I288)))</f>
        <v/>
      </c>
    </row>
    <row r="292" spans="1:13" ht="21" customHeight="1">
      <c r="A292" s="54">
        <v>288</v>
      </c>
      <c r="B292" s="53" t="str">
        <f>IF('Student Record paste by SD'!A289&gt;8,"",IF('Student Record paste by SD'!E289="","",UPPER('Student Record paste by SD'!E289)))</f>
        <v/>
      </c>
      <c r="C292" s="53" t="str">
        <f>IF('Student Record paste by SD'!A289&gt;8,"",IF('Student Record paste by SD'!G289="","",UPPER('Student Record paste by SD'!G289)))</f>
        <v/>
      </c>
      <c r="D292" s="5" t="str">
        <f>IF('Student Record paste by SD'!A289&gt;8,"",IF('Student Record paste by SD'!A289="","",'Student Record paste by SD'!A289))</f>
        <v/>
      </c>
      <c r="E292" s="7" t="str">
        <f t="shared" si="8"/>
        <v/>
      </c>
      <c r="F292" s="25"/>
      <c r="G292" s="6" t="str">
        <f t="shared" si="9"/>
        <v/>
      </c>
      <c r="H292" s="50"/>
      <c r="I292" s="4"/>
      <c r="M292" s="9" t="str">
        <f>IF('Student Record paste by SD'!A289&gt;8,"",IF('Student Record paste by SD'!I289="","",UPPER('Student Record paste by SD'!I289)))</f>
        <v/>
      </c>
    </row>
    <row r="293" spans="1:13" ht="21" customHeight="1">
      <c r="A293" s="54">
        <v>289</v>
      </c>
      <c r="B293" s="53" t="str">
        <f>IF('Student Record paste by SD'!A290&gt;8,"",IF('Student Record paste by SD'!E290="","",UPPER('Student Record paste by SD'!E290)))</f>
        <v/>
      </c>
      <c r="C293" s="53" t="str">
        <f>IF('Student Record paste by SD'!A290&gt;8,"",IF('Student Record paste by SD'!G290="","",UPPER('Student Record paste by SD'!G290)))</f>
        <v/>
      </c>
      <c r="D293" s="5" t="str">
        <f>IF('Student Record paste by SD'!A290&gt;8,"",IF('Student Record paste by SD'!A290="","",'Student Record paste by SD'!A290))</f>
        <v/>
      </c>
      <c r="E293" s="7" t="str">
        <f t="shared" si="8"/>
        <v/>
      </c>
      <c r="F293" s="25"/>
      <c r="G293" s="6" t="str">
        <f t="shared" si="9"/>
        <v/>
      </c>
      <c r="H293" s="50"/>
      <c r="I293" s="4"/>
      <c r="M293" s="9" t="str">
        <f>IF('Student Record paste by SD'!A290&gt;8,"",IF('Student Record paste by SD'!I290="","",UPPER('Student Record paste by SD'!I290)))</f>
        <v/>
      </c>
    </row>
    <row r="294" spans="1:13" ht="21" customHeight="1">
      <c r="A294" s="54">
        <v>290</v>
      </c>
      <c r="B294" s="53" t="str">
        <f>IF('Student Record paste by SD'!A291&gt;8,"",IF('Student Record paste by SD'!E291="","",UPPER('Student Record paste by SD'!E291)))</f>
        <v/>
      </c>
      <c r="C294" s="53" t="str">
        <f>IF('Student Record paste by SD'!A291&gt;8,"",IF('Student Record paste by SD'!G291="","",UPPER('Student Record paste by SD'!G291)))</f>
        <v/>
      </c>
      <c r="D294" s="5" t="str">
        <f>IF('Student Record paste by SD'!A291&gt;8,"",IF('Student Record paste by SD'!A291="","",'Student Record paste by SD'!A291))</f>
        <v/>
      </c>
      <c r="E294" s="7" t="str">
        <f t="shared" si="8"/>
        <v/>
      </c>
      <c r="F294" s="25"/>
      <c r="G294" s="6" t="str">
        <f t="shared" si="9"/>
        <v/>
      </c>
      <c r="H294" s="50"/>
      <c r="I294" s="4"/>
      <c r="M294" s="9" t="str">
        <f>IF('Student Record paste by SD'!A291&gt;8,"",IF('Student Record paste by SD'!I291="","",UPPER('Student Record paste by SD'!I291)))</f>
        <v/>
      </c>
    </row>
    <row r="295" spans="1:13" ht="21" customHeight="1">
      <c r="A295" s="54">
        <v>291</v>
      </c>
      <c r="B295" s="53" t="str">
        <f>IF('Student Record paste by SD'!A292&gt;8,"",IF('Student Record paste by SD'!E292="","",UPPER('Student Record paste by SD'!E292)))</f>
        <v/>
      </c>
      <c r="C295" s="53" t="str">
        <f>IF('Student Record paste by SD'!A292&gt;8,"",IF('Student Record paste by SD'!G292="","",UPPER('Student Record paste by SD'!G292)))</f>
        <v/>
      </c>
      <c r="D295" s="5" t="str">
        <f>IF('Student Record paste by SD'!A292&gt;8,"",IF('Student Record paste by SD'!A292="","",'Student Record paste by SD'!A292))</f>
        <v/>
      </c>
      <c r="E295" s="7" t="str">
        <f t="shared" si="8"/>
        <v/>
      </c>
      <c r="F295" s="25"/>
      <c r="G295" s="6" t="str">
        <f t="shared" si="9"/>
        <v/>
      </c>
      <c r="H295" s="50"/>
      <c r="I295" s="4"/>
      <c r="M295" s="9" t="str">
        <f>IF('Student Record paste by SD'!A292&gt;8,"",IF('Student Record paste by SD'!I292="","",UPPER('Student Record paste by SD'!I292)))</f>
        <v/>
      </c>
    </row>
    <row r="296" spans="1:13" ht="21" customHeight="1">
      <c r="A296" s="54">
        <v>292</v>
      </c>
      <c r="B296" s="53" t="str">
        <f>IF('Student Record paste by SD'!A293&gt;8,"",IF('Student Record paste by SD'!E293="","",UPPER('Student Record paste by SD'!E293)))</f>
        <v/>
      </c>
      <c r="C296" s="53" t="str">
        <f>IF('Student Record paste by SD'!A293&gt;8,"",IF('Student Record paste by SD'!G293="","",UPPER('Student Record paste by SD'!G293)))</f>
        <v/>
      </c>
      <c r="D296" s="5" t="str">
        <f>IF('Student Record paste by SD'!A293&gt;8,"",IF('Student Record paste by SD'!A293="","",'Student Record paste by SD'!A293))</f>
        <v/>
      </c>
      <c r="E296" s="7" t="str">
        <f t="shared" si="8"/>
        <v/>
      </c>
      <c r="F296" s="25"/>
      <c r="G296" s="6" t="str">
        <f t="shared" si="9"/>
        <v/>
      </c>
      <c r="H296" s="50"/>
      <c r="I296" s="4"/>
      <c r="M296" s="9" t="str">
        <f>IF('Student Record paste by SD'!A293&gt;8,"",IF('Student Record paste by SD'!I293="","",UPPER('Student Record paste by SD'!I293)))</f>
        <v/>
      </c>
    </row>
    <row r="297" spans="1:13" ht="21" customHeight="1">
      <c r="A297" s="54">
        <v>293</v>
      </c>
      <c r="B297" s="53" t="str">
        <f>IF('Student Record paste by SD'!A294&gt;8,"",IF('Student Record paste by SD'!E294="","",UPPER('Student Record paste by SD'!E294)))</f>
        <v/>
      </c>
      <c r="C297" s="53" t="str">
        <f>IF('Student Record paste by SD'!A294&gt;8,"",IF('Student Record paste by SD'!G294="","",UPPER('Student Record paste by SD'!G294)))</f>
        <v/>
      </c>
      <c r="D297" s="5" t="str">
        <f>IF('Student Record paste by SD'!A294&gt;8,"",IF('Student Record paste by SD'!A294="","",'Student Record paste by SD'!A294))</f>
        <v/>
      </c>
      <c r="E297" s="7" t="str">
        <f t="shared" si="8"/>
        <v/>
      </c>
      <c r="F297" s="25"/>
      <c r="G297" s="6" t="str">
        <f t="shared" si="9"/>
        <v/>
      </c>
      <c r="H297" s="50"/>
      <c r="I297" s="4"/>
      <c r="M297" s="9" t="str">
        <f>IF('Student Record paste by SD'!A294&gt;8,"",IF('Student Record paste by SD'!I294="","",UPPER('Student Record paste by SD'!I294)))</f>
        <v/>
      </c>
    </row>
    <row r="298" spans="1:13" ht="21" customHeight="1">
      <c r="A298" s="54">
        <v>294</v>
      </c>
      <c r="B298" s="53" t="str">
        <f>IF('Student Record paste by SD'!A295&gt;8,"",IF('Student Record paste by SD'!E295="","",UPPER('Student Record paste by SD'!E295)))</f>
        <v/>
      </c>
      <c r="C298" s="53" t="str">
        <f>IF('Student Record paste by SD'!A295&gt;8,"",IF('Student Record paste by SD'!G295="","",UPPER('Student Record paste by SD'!G295)))</f>
        <v/>
      </c>
      <c r="D298" s="5" t="str">
        <f>IF('Student Record paste by SD'!A295&gt;8,"",IF('Student Record paste by SD'!A295="","",'Student Record paste by SD'!A295))</f>
        <v/>
      </c>
      <c r="E298" s="7" t="str">
        <f t="shared" si="8"/>
        <v/>
      </c>
      <c r="F298" s="25"/>
      <c r="G298" s="6" t="str">
        <f t="shared" si="9"/>
        <v/>
      </c>
      <c r="H298" s="50"/>
      <c r="I298" s="4"/>
      <c r="M298" s="9" t="str">
        <f>IF('Student Record paste by SD'!A295&gt;8,"",IF('Student Record paste by SD'!I295="","",UPPER('Student Record paste by SD'!I295)))</f>
        <v/>
      </c>
    </row>
    <row r="299" spans="1:13" ht="21" customHeight="1">
      <c r="A299" s="54">
        <v>295</v>
      </c>
      <c r="B299" s="53" t="str">
        <f>IF('Student Record paste by SD'!A296&gt;8,"",IF('Student Record paste by SD'!E296="","",UPPER('Student Record paste by SD'!E296)))</f>
        <v/>
      </c>
      <c r="C299" s="53" t="str">
        <f>IF('Student Record paste by SD'!A296&gt;8,"",IF('Student Record paste by SD'!G296="","",UPPER('Student Record paste by SD'!G296)))</f>
        <v/>
      </c>
      <c r="D299" s="5" t="str">
        <f>IF('Student Record paste by SD'!A296&gt;8,"",IF('Student Record paste by SD'!A296="","",'Student Record paste by SD'!A296))</f>
        <v/>
      </c>
      <c r="E299" s="7" t="str">
        <f t="shared" si="8"/>
        <v/>
      </c>
      <c r="F299" s="25"/>
      <c r="G299" s="6" t="str">
        <f t="shared" si="9"/>
        <v/>
      </c>
      <c r="H299" s="50"/>
      <c r="I299" s="4"/>
      <c r="M299" s="9" t="str">
        <f>IF('Student Record paste by SD'!A296&gt;8,"",IF('Student Record paste by SD'!I296="","",UPPER('Student Record paste by SD'!I296)))</f>
        <v/>
      </c>
    </row>
    <row r="300" spans="1:13" ht="21" customHeight="1">
      <c r="A300" s="54">
        <v>296</v>
      </c>
      <c r="B300" s="53" t="str">
        <f>IF('Student Record paste by SD'!A297&gt;8,"",IF('Student Record paste by SD'!E297="","",UPPER('Student Record paste by SD'!E297)))</f>
        <v/>
      </c>
      <c r="C300" s="53" t="str">
        <f>IF('Student Record paste by SD'!A297&gt;8,"",IF('Student Record paste by SD'!G297="","",UPPER('Student Record paste by SD'!G297)))</f>
        <v/>
      </c>
      <c r="D300" s="5" t="str">
        <f>IF('Student Record paste by SD'!A297&gt;8,"",IF('Student Record paste by SD'!A297="","",'Student Record paste by SD'!A297))</f>
        <v/>
      </c>
      <c r="E300" s="7" t="str">
        <f t="shared" si="8"/>
        <v/>
      </c>
      <c r="F300" s="25"/>
      <c r="G300" s="6" t="str">
        <f t="shared" si="9"/>
        <v/>
      </c>
      <c r="H300" s="50"/>
      <c r="I300" s="4"/>
      <c r="M300" s="9" t="str">
        <f>IF('Student Record paste by SD'!A297&gt;8,"",IF('Student Record paste by SD'!I297="","",UPPER('Student Record paste by SD'!I297)))</f>
        <v/>
      </c>
    </row>
    <row r="301" spans="1:13" ht="21" customHeight="1">
      <c r="A301" s="54">
        <v>297</v>
      </c>
      <c r="B301" s="53" t="str">
        <f>IF('Student Record paste by SD'!A298&gt;8,"",IF('Student Record paste by SD'!E298="","",UPPER('Student Record paste by SD'!E298)))</f>
        <v/>
      </c>
      <c r="C301" s="53" t="str">
        <f>IF('Student Record paste by SD'!A298&gt;8,"",IF('Student Record paste by SD'!G298="","",UPPER('Student Record paste by SD'!G298)))</f>
        <v/>
      </c>
      <c r="D301" s="5" t="str">
        <f>IF('Student Record paste by SD'!A298&gt;8,"",IF('Student Record paste by SD'!A298="","",'Student Record paste by SD'!A298))</f>
        <v/>
      </c>
      <c r="E301" s="7" t="str">
        <f t="shared" si="8"/>
        <v/>
      </c>
      <c r="F301" s="25"/>
      <c r="G301" s="6" t="str">
        <f t="shared" si="9"/>
        <v/>
      </c>
      <c r="H301" s="50"/>
      <c r="I301" s="4"/>
      <c r="M301" s="9" t="str">
        <f>IF('Student Record paste by SD'!A298&gt;8,"",IF('Student Record paste by SD'!I298="","",UPPER('Student Record paste by SD'!I298)))</f>
        <v/>
      </c>
    </row>
    <row r="302" spans="1:13" ht="21" customHeight="1">
      <c r="A302" s="54">
        <v>298</v>
      </c>
      <c r="B302" s="53" t="str">
        <f>IF('Student Record paste by SD'!A299&gt;8,"",IF('Student Record paste by SD'!E299="","",UPPER('Student Record paste by SD'!E299)))</f>
        <v/>
      </c>
      <c r="C302" s="53" t="str">
        <f>IF('Student Record paste by SD'!A299&gt;8,"",IF('Student Record paste by SD'!G299="","",UPPER('Student Record paste by SD'!G299)))</f>
        <v/>
      </c>
      <c r="D302" s="5" t="str">
        <f>IF('Student Record paste by SD'!A299&gt;8,"",IF('Student Record paste by SD'!A299="","",'Student Record paste by SD'!A299))</f>
        <v/>
      </c>
      <c r="E302" s="7" t="str">
        <f t="shared" si="8"/>
        <v/>
      </c>
      <c r="F302" s="25"/>
      <c r="G302" s="6" t="str">
        <f t="shared" si="9"/>
        <v/>
      </c>
      <c r="H302" s="50"/>
      <c r="I302" s="4"/>
      <c r="M302" s="9" t="str">
        <f>IF('Student Record paste by SD'!A299&gt;8,"",IF('Student Record paste by SD'!I299="","",UPPER('Student Record paste by SD'!I299)))</f>
        <v/>
      </c>
    </row>
    <row r="303" spans="1:13" ht="21" customHeight="1">
      <c r="A303" s="54">
        <v>299</v>
      </c>
      <c r="B303" s="53" t="str">
        <f>IF('Student Record paste by SD'!A300&gt;8,"",IF('Student Record paste by SD'!E300="","",UPPER('Student Record paste by SD'!E300)))</f>
        <v/>
      </c>
      <c r="C303" s="53" t="str">
        <f>IF('Student Record paste by SD'!A300&gt;8,"",IF('Student Record paste by SD'!G300="","",UPPER('Student Record paste by SD'!G300)))</f>
        <v/>
      </c>
      <c r="D303" s="5" t="str">
        <f>IF('Student Record paste by SD'!A300&gt;8,"",IF('Student Record paste by SD'!A300="","",'Student Record paste by SD'!A300))</f>
        <v/>
      </c>
      <c r="E303" s="7" t="str">
        <f t="shared" si="8"/>
        <v/>
      </c>
      <c r="F303" s="25"/>
      <c r="G303" s="6" t="str">
        <f t="shared" si="9"/>
        <v/>
      </c>
      <c r="H303" s="50"/>
      <c r="I303" s="4"/>
      <c r="M303" s="9" t="str">
        <f>IF('Student Record paste by SD'!A300&gt;8,"",IF('Student Record paste by SD'!I300="","",UPPER('Student Record paste by SD'!I300)))</f>
        <v/>
      </c>
    </row>
    <row r="304" spans="1:13" ht="21" customHeight="1">
      <c r="A304" s="54">
        <v>300</v>
      </c>
      <c r="B304" s="53" t="str">
        <f>IF('Student Record paste by SD'!A301&gt;8,"",IF('Student Record paste by SD'!E301="","",UPPER('Student Record paste by SD'!E301)))</f>
        <v/>
      </c>
      <c r="C304" s="53" t="str">
        <f>IF('Student Record paste by SD'!A301&gt;8,"",IF('Student Record paste by SD'!G301="","",UPPER('Student Record paste by SD'!G301)))</f>
        <v/>
      </c>
      <c r="D304" s="5" t="str">
        <f>IF('Student Record paste by SD'!A301&gt;8,"",IF('Student Record paste by SD'!A301="","",'Student Record paste by SD'!A301))</f>
        <v/>
      </c>
      <c r="E304" s="7" t="str">
        <f t="shared" si="8"/>
        <v/>
      </c>
      <c r="F304" s="25"/>
      <c r="G304" s="6" t="str">
        <f t="shared" si="9"/>
        <v/>
      </c>
      <c r="H304" s="50"/>
      <c r="I304" s="4"/>
      <c r="M304" s="9" t="str">
        <f>IF('Student Record paste by SD'!A301&gt;8,"",IF('Student Record paste by SD'!I301="","",UPPER('Student Record paste by SD'!I301)))</f>
        <v/>
      </c>
    </row>
    <row r="305" spans="1:13" ht="21" customHeight="1">
      <c r="A305" s="54">
        <v>301</v>
      </c>
      <c r="B305" s="53" t="str">
        <f>IF('Student Record paste by SD'!A302&gt;8,"",IF('Student Record paste by SD'!E302="","",UPPER('Student Record paste by SD'!E302)))</f>
        <v/>
      </c>
      <c r="C305" s="53" t="str">
        <f>IF('Student Record paste by SD'!A302&gt;8,"",IF('Student Record paste by SD'!G302="","",UPPER('Student Record paste by SD'!G302)))</f>
        <v/>
      </c>
      <c r="D305" s="5" t="str">
        <f>IF('Student Record paste by SD'!A302&gt;8,"",IF('Student Record paste by SD'!A302="","",'Student Record paste by SD'!A302))</f>
        <v/>
      </c>
      <c r="E305" s="7" t="str">
        <f t="shared" si="8"/>
        <v/>
      </c>
      <c r="F305" s="25"/>
      <c r="G305" s="6" t="str">
        <f t="shared" si="9"/>
        <v/>
      </c>
      <c r="H305" s="50"/>
      <c r="I305" s="4"/>
      <c r="M305" s="9" t="str">
        <f>IF('Student Record paste by SD'!A302&gt;8,"",IF('Student Record paste by SD'!I302="","",UPPER('Student Record paste by SD'!I302)))</f>
        <v/>
      </c>
    </row>
    <row r="306" spans="1:13" ht="21" customHeight="1">
      <c r="A306" s="54">
        <v>302</v>
      </c>
      <c r="B306" s="53" t="str">
        <f>IF('Student Record paste by SD'!A303&gt;8,"",IF('Student Record paste by SD'!E303="","",UPPER('Student Record paste by SD'!E303)))</f>
        <v/>
      </c>
      <c r="C306" s="53" t="str">
        <f>IF('Student Record paste by SD'!A303&gt;8,"",IF('Student Record paste by SD'!G303="","",UPPER('Student Record paste by SD'!G303)))</f>
        <v/>
      </c>
      <c r="D306" s="5" t="str">
        <f>IF('Student Record paste by SD'!A303&gt;8,"",IF('Student Record paste by SD'!A303="","",'Student Record paste by SD'!A303))</f>
        <v/>
      </c>
      <c r="E306" s="7" t="str">
        <f t="shared" si="8"/>
        <v/>
      </c>
      <c r="F306" s="25"/>
      <c r="G306" s="6" t="str">
        <f t="shared" si="9"/>
        <v/>
      </c>
      <c r="H306" s="50"/>
      <c r="I306" s="4"/>
      <c r="M306" s="9" t="str">
        <f>IF('Student Record paste by SD'!A303&gt;8,"",IF('Student Record paste by SD'!I303="","",UPPER('Student Record paste by SD'!I303)))</f>
        <v/>
      </c>
    </row>
    <row r="307" spans="1:13" ht="21" customHeight="1">
      <c r="A307" s="54">
        <v>303</v>
      </c>
      <c r="B307" s="53" t="str">
        <f>IF('Student Record paste by SD'!A304&gt;8,"",IF('Student Record paste by SD'!E304="","",UPPER('Student Record paste by SD'!E304)))</f>
        <v/>
      </c>
      <c r="C307" s="53" t="str">
        <f>IF('Student Record paste by SD'!A304&gt;8,"",IF('Student Record paste by SD'!G304="","",UPPER('Student Record paste by SD'!G304)))</f>
        <v/>
      </c>
      <c r="D307" s="5" t="str">
        <f>IF('Student Record paste by SD'!A304&gt;8,"",IF('Student Record paste by SD'!A304="","",'Student Record paste by SD'!A304))</f>
        <v/>
      </c>
      <c r="E307" s="7" t="str">
        <f t="shared" si="8"/>
        <v/>
      </c>
      <c r="F307" s="25"/>
      <c r="G307" s="6" t="str">
        <f t="shared" si="9"/>
        <v/>
      </c>
      <c r="H307" s="50"/>
      <c r="I307" s="4"/>
      <c r="M307" s="9" t="str">
        <f>IF('Student Record paste by SD'!A304&gt;8,"",IF('Student Record paste by SD'!I304="","",UPPER('Student Record paste by SD'!I304)))</f>
        <v/>
      </c>
    </row>
    <row r="308" spans="1:13" ht="21" customHeight="1">
      <c r="A308" s="54">
        <v>304</v>
      </c>
      <c r="B308" s="53" t="str">
        <f>IF('Student Record paste by SD'!A305&gt;8,"",IF('Student Record paste by SD'!E305="","",UPPER('Student Record paste by SD'!E305)))</f>
        <v/>
      </c>
      <c r="C308" s="53" t="str">
        <f>IF('Student Record paste by SD'!A305&gt;8,"",IF('Student Record paste by SD'!G305="","",UPPER('Student Record paste by SD'!G305)))</f>
        <v/>
      </c>
      <c r="D308" s="5" t="str">
        <f>IF('Student Record paste by SD'!A305&gt;8,"",IF('Student Record paste by SD'!A305="","",'Student Record paste by SD'!A305))</f>
        <v/>
      </c>
      <c r="E308" s="7" t="str">
        <f t="shared" si="8"/>
        <v/>
      </c>
      <c r="F308" s="25"/>
      <c r="G308" s="6" t="str">
        <f t="shared" si="9"/>
        <v/>
      </c>
      <c r="H308" s="50"/>
      <c r="I308" s="4"/>
      <c r="M308" s="9" t="str">
        <f>IF('Student Record paste by SD'!A305&gt;8,"",IF('Student Record paste by SD'!I305="","",UPPER('Student Record paste by SD'!I305)))</f>
        <v/>
      </c>
    </row>
    <row r="309" spans="1:13" ht="21" customHeight="1">
      <c r="A309" s="54">
        <v>305</v>
      </c>
      <c r="B309" s="53" t="str">
        <f>IF('Student Record paste by SD'!A306&gt;8,"",IF('Student Record paste by SD'!E306="","",UPPER('Student Record paste by SD'!E306)))</f>
        <v/>
      </c>
      <c r="C309" s="53" t="str">
        <f>IF('Student Record paste by SD'!A306&gt;8,"",IF('Student Record paste by SD'!G306="","",UPPER('Student Record paste by SD'!G306)))</f>
        <v/>
      </c>
      <c r="D309" s="5" t="str">
        <f>IF('Student Record paste by SD'!A306&gt;8,"",IF('Student Record paste by SD'!A306="","",'Student Record paste by SD'!A306))</f>
        <v/>
      </c>
      <c r="E309" s="7" t="str">
        <f t="shared" si="8"/>
        <v/>
      </c>
      <c r="F309" s="25"/>
      <c r="G309" s="6" t="str">
        <f t="shared" si="9"/>
        <v/>
      </c>
      <c r="H309" s="50"/>
      <c r="I309" s="4"/>
      <c r="M309" s="9" t="str">
        <f>IF('Student Record paste by SD'!A306&gt;8,"",IF('Student Record paste by SD'!I306="","",UPPER('Student Record paste by SD'!I306)))</f>
        <v/>
      </c>
    </row>
    <row r="310" spans="1:13" ht="21" customHeight="1">
      <c r="A310" s="54">
        <v>306</v>
      </c>
      <c r="B310" s="53" t="str">
        <f>IF('Student Record paste by SD'!A307&gt;8,"",IF('Student Record paste by SD'!E307="","",UPPER('Student Record paste by SD'!E307)))</f>
        <v/>
      </c>
      <c r="C310" s="53" t="str">
        <f>IF('Student Record paste by SD'!A307&gt;8,"",IF('Student Record paste by SD'!G307="","",UPPER('Student Record paste by SD'!G307)))</f>
        <v/>
      </c>
      <c r="D310" s="5" t="str">
        <f>IF('Student Record paste by SD'!A307&gt;8,"",IF('Student Record paste by SD'!A307="","",'Student Record paste by SD'!A307))</f>
        <v/>
      </c>
      <c r="E310" s="7" t="str">
        <f t="shared" si="8"/>
        <v/>
      </c>
      <c r="F310" s="25"/>
      <c r="G310" s="6" t="str">
        <f t="shared" si="9"/>
        <v/>
      </c>
      <c r="H310" s="50"/>
      <c r="I310" s="4"/>
      <c r="M310" s="9" t="str">
        <f>IF('Student Record paste by SD'!A307&gt;8,"",IF('Student Record paste by SD'!I307="","",UPPER('Student Record paste by SD'!I307)))</f>
        <v/>
      </c>
    </row>
    <row r="311" spans="1:13" ht="21" customHeight="1">
      <c r="A311" s="54">
        <v>307</v>
      </c>
      <c r="B311" s="53" t="str">
        <f>IF('Student Record paste by SD'!A308&gt;8,"",IF('Student Record paste by SD'!E308="","",UPPER('Student Record paste by SD'!E308)))</f>
        <v/>
      </c>
      <c r="C311" s="53" t="str">
        <f>IF('Student Record paste by SD'!A308&gt;8,"",IF('Student Record paste by SD'!G308="","",UPPER('Student Record paste by SD'!G308)))</f>
        <v/>
      </c>
      <c r="D311" s="5" t="str">
        <f>IF('Student Record paste by SD'!A308&gt;8,"",IF('Student Record paste by SD'!A308="","",'Student Record paste by SD'!A308))</f>
        <v/>
      </c>
      <c r="E311" s="7" t="str">
        <f t="shared" si="8"/>
        <v/>
      </c>
      <c r="F311" s="25"/>
      <c r="G311" s="6" t="str">
        <f t="shared" si="9"/>
        <v/>
      </c>
      <c r="H311" s="50"/>
      <c r="I311" s="4"/>
      <c r="M311" s="9" t="str">
        <f>IF('Student Record paste by SD'!A308&gt;8,"",IF('Student Record paste by SD'!I308="","",UPPER('Student Record paste by SD'!I308)))</f>
        <v/>
      </c>
    </row>
    <row r="312" spans="1:13" ht="21" customHeight="1">
      <c r="A312" s="54">
        <v>308</v>
      </c>
      <c r="B312" s="53" t="str">
        <f>IF('Student Record paste by SD'!A309&gt;8,"",IF('Student Record paste by SD'!E309="","",UPPER('Student Record paste by SD'!E309)))</f>
        <v/>
      </c>
      <c r="C312" s="53" t="str">
        <f>IF('Student Record paste by SD'!A309&gt;8,"",IF('Student Record paste by SD'!G309="","",UPPER('Student Record paste by SD'!G309)))</f>
        <v/>
      </c>
      <c r="D312" s="5" t="str">
        <f>IF('Student Record paste by SD'!A309&gt;8,"",IF('Student Record paste by SD'!A309="","",'Student Record paste by SD'!A309))</f>
        <v/>
      </c>
      <c r="E312" s="7" t="str">
        <f t="shared" si="8"/>
        <v/>
      </c>
      <c r="F312" s="25"/>
      <c r="G312" s="6" t="str">
        <f t="shared" si="9"/>
        <v/>
      </c>
      <c r="H312" s="50"/>
      <c r="I312" s="4"/>
      <c r="M312" s="9" t="str">
        <f>IF('Student Record paste by SD'!A309&gt;8,"",IF('Student Record paste by SD'!I309="","",UPPER('Student Record paste by SD'!I309)))</f>
        <v/>
      </c>
    </row>
    <row r="313" spans="1:13" ht="21" customHeight="1">
      <c r="A313" s="54">
        <v>309</v>
      </c>
      <c r="B313" s="53" t="str">
        <f>IF('Student Record paste by SD'!A310&gt;8,"",IF('Student Record paste by SD'!E310="","",UPPER('Student Record paste by SD'!E310)))</f>
        <v/>
      </c>
      <c r="C313" s="53" t="str">
        <f>IF('Student Record paste by SD'!A310&gt;8,"",IF('Student Record paste by SD'!G310="","",UPPER('Student Record paste by SD'!G310)))</f>
        <v/>
      </c>
      <c r="D313" s="5" t="str">
        <f>IF('Student Record paste by SD'!A310&gt;8,"",IF('Student Record paste by SD'!A310="","",'Student Record paste by SD'!A310))</f>
        <v/>
      </c>
      <c r="E313" s="7" t="str">
        <f t="shared" si="8"/>
        <v/>
      </c>
      <c r="F313" s="25"/>
      <c r="G313" s="6" t="str">
        <f t="shared" si="9"/>
        <v/>
      </c>
      <c r="H313" s="50"/>
      <c r="I313" s="4"/>
      <c r="M313" s="9" t="str">
        <f>IF('Student Record paste by SD'!A310&gt;8,"",IF('Student Record paste by SD'!I310="","",UPPER('Student Record paste by SD'!I310)))</f>
        <v/>
      </c>
    </row>
    <row r="314" spans="1:13" ht="21" customHeight="1">
      <c r="A314" s="54">
        <v>310</v>
      </c>
      <c r="B314" s="53" t="str">
        <f>IF('Student Record paste by SD'!A311&gt;8,"",IF('Student Record paste by SD'!E311="","",UPPER('Student Record paste by SD'!E311)))</f>
        <v/>
      </c>
      <c r="C314" s="53" t="str">
        <f>IF('Student Record paste by SD'!A311&gt;8,"",IF('Student Record paste by SD'!G311="","",UPPER('Student Record paste by SD'!G311)))</f>
        <v/>
      </c>
      <c r="D314" s="5" t="str">
        <f>IF('Student Record paste by SD'!A311&gt;8,"",IF('Student Record paste by SD'!A311="","",'Student Record paste by SD'!A311))</f>
        <v/>
      </c>
      <c r="E314" s="7" t="str">
        <f t="shared" si="8"/>
        <v/>
      </c>
      <c r="F314" s="25"/>
      <c r="G314" s="6" t="str">
        <f t="shared" si="9"/>
        <v/>
      </c>
      <c r="H314" s="50"/>
      <c r="I314" s="4"/>
      <c r="M314" s="9" t="str">
        <f>IF('Student Record paste by SD'!A311&gt;8,"",IF('Student Record paste by SD'!I311="","",UPPER('Student Record paste by SD'!I311)))</f>
        <v/>
      </c>
    </row>
    <row r="315" spans="1:13" ht="21" customHeight="1">
      <c r="A315" s="54">
        <v>311</v>
      </c>
      <c r="B315" s="53" t="str">
        <f>IF('Student Record paste by SD'!A312&gt;8,"",IF('Student Record paste by SD'!E312="","",UPPER('Student Record paste by SD'!E312)))</f>
        <v/>
      </c>
      <c r="C315" s="53" t="str">
        <f>IF('Student Record paste by SD'!A312&gt;8,"",IF('Student Record paste by SD'!G312="","",UPPER('Student Record paste by SD'!G312)))</f>
        <v/>
      </c>
      <c r="D315" s="5" t="str">
        <f>IF('Student Record paste by SD'!A312&gt;8,"",IF('Student Record paste by SD'!A312="","",'Student Record paste by SD'!A312))</f>
        <v/>
      </c>
      <c r="E315" s="7" t="str">
        <f t="shared" si="8"/>
        <v/>
      </c>
      <c r="F315" s="25"/>
      <c r="G315" s="6" t="str">
        <f t="shared" si="9"/>
        <v/>
      </c>
      <c r="H315" s="50"/>
      <c r="I315" s="4"/>
      <c r="M315" s="9" t="str">
        <f>IF('Student Record paste by SD'!A312&gt;8,"",IF('Student Record paste by SD'!I312="","",UPPER('Student Record paste by SD'!I312)))</f>
        <v/>
      </c>
    </row>
    <row r="316" spans="1:13" ht="21" customHeight="1">
      <c r="A316" s="54">
        <v>312</v>
      </c>
      <c r="B316" s="53" t="str">
        <f>IF('Student Record paste by SD'!A313&gt;8,"",IF('Student Record paste by SD'!E313="","",UPPER('Student Record paste by SD'!E313)))</f>
        <v/>
      </c>
      <c r="C316" s="53" t="str">
        <f>IF('Student Record paste by SD'!A313&gt;8,"",IF('Student Record paste by SD'!G313="","",UPPER('Student Record paste by SD'!G313)))</f>
        <v/>
      </c>
      <c r="D316" s="5" t="str">
        <f>IF('Student Record paste by SD'!A313&gt;8,"",IF('Student Record paste by SD'!A313="","",'Student Record paste by SD'!A313))</f>
        <v/>
      </c>
      <c r="E316" s="7" t="str">
        <f t="shared" si="8"/>
        <v/>
      </c>
      <c r="F316" s="25"/>
      <c r="G316" s="6" t="str">
        <f t="shared" si="9"/>
        <v/>
      </c>
      <c r="H316" s="50"/>
      <c r="I316" s="4"/>
      <c r="M316" s="9" t="str">
        <f>IF('Student Record paste by SD'!A313&gt;8,"",IF('Student Record paste by SD'!I313="","",UPPER('Student Record paste by SD'!I313)))</f>
        <v/>
      </c>
    </row>
    <row r="317" spans="1:13" ht="21" customHeight="1">
      <c r="A317" s="54">
        <v>313</v>
      </c>
      <c r="B317" s="53" t="str">
        <f>IF('Student Record paste by SD'!A314&gt;8,"",IF('Student Record paste by SD'!E314="","",UPPER('Student Record paste by SD'!E314)))</f>
        <v/>
      </c>
      <c r="C317" s="53" t="str">
        <f>IF('Student Record paste by SD'!A314&gt;8,"",IF('Student Record paste by SD'!G314="","",UPPER('Student Record paste by SD'!G314)))</f>
        <v/>
      </c>
      <c r="D317" s="5" t="str">
        <f>IF('Student Record paste by SD'!A314&gt;8,"",IF('Student Record paste by SD'!A314="","",'Student Record paste by SD'!A314))</f>
        <v/>
      </c>
      <c r="E317" s="7" t="str">
        <f t="shared" si="8"/>
        <v/>
      </c>
      <c r="F317" s="25"/>
      <c r="G317" s="6" t="str">
        <f t="shared" si="9"/>
        <v/>
      </c>
      <c r="H317" s="50"/>
      <c r="I317" s="4"/>
      <c r="M317" s="9" t="str">
        <f>IF('Student Record paste by SD'!A314&gt;8,"",IF('Student Record paste by SD'!I314="","",UPPER('Student Record paste by SD'!I314)))</f>
        <v/>
      </c>
    </row>
    <row r="318" spans="1:13" ht="21" customHeight="1">
      <c r="A318" s="54">
        <v>314</v>
      </c>
      <c r="B318" s="53" t="str">
        <f>IF('Student Record paste by SD'!A315&gt;8,"",IF('Student Record paste by SD'!E315="","",UPPER('Student Record paste by SD'!E315)))</f>
        <v/>
      </c>
      <c r="C318" s="53" t="str">
        <f>IF('Student Record paste by SD'!A315&gt;8,"",IF('Student Record paste by SD'!G315="","",UPPER('Student Record paste by SD'!G315)))</f>
        <v/>
      </c>
      <c r="D318" s="5" t="str">
        <f>IF('Student Record paste by SD'!A315&gt;8,"",IF('Student Record paste by SD'!A315="","",'Student Record paste by SD'!A315))</f>
        <v/>
      </c>
      <c r="E318" s="7" t="str">
        <f t="shared" si="8"/>
        <v/>
      </c>
      <c r="F318" s="25"/>
      <c r="G318" s="6" t="str">
        <f t="shared" si="9"/>
        <v/>
      </c>
      <c r="H318" s="50"/>
      <c r="I318" s="4"/>
      <c r="M318" s="9" t="str">
        <f>IF('Student Record paste by SD'!A315&gt;8,"",IF('Student Record paste by SD'!I315="","",UPPER('Student Record paste by SD'!I315)))</f>
        <v/>
      </c>
    </row>
    <row r="319" spans="1:13" ht="21" customHeight="1">
      <c r="A319" s="54">
        <v>315</v>
      </c>
      <c r="B319" s="53" t="str">
        <f>IF('Student Record paste by SD'!A316&gt;8,"",IF('Student Record paste by SD'!E316="","",UPPER('Student Record paste by SD'!E316)))</f>
        <v/>
      </c>
      <c r="C319" s="53" t="str">
        <f>IF('Student Record paste by SD'!A316&gt;8,"",IF('Student Record paste by SD'!G316="","",UPPER('Student Record paste by SD'!G316)))</f>
        <v/>
      </c>
      <c r="D319" s="5" t="str">
        <f>IF('Student Record paste by SD'!A316&gt;8,"",IF('Student Record paste by SD'!A316="","",'Student Record paste by SD'!A316))</f>
        <v/>
      </c>
      <c r="E319" s="7" t="str">
        <f t="shared" si="8"/>
        <v/>
      </c>
      <c r="F319" s="25"/>
      <c r="G319" s="6" t="str">
        <f t="shared" si="9"/>
        <v/>
      </c>
      <c r="H319" s="50"/>
      <c r="I319" s="4"/>
      <c r="M319" s="9" t="str">
        <f>IF('Student Record paste by SD'!A316&gt;8,"",IF('Student Record paste by SD'!I316="","",UPPER('Student Record paste by SD'!I316)))</f>
        <v/>
      </c>
    </row>
    <row r="320" spans="1:13" ht="21" customHeight="1">
      <c r="A320" s="54">
        <v>316</v>
      </c>
      <c r="B320" s="53" t="str">
        <f>IF('Student Record paste by SD'!A317&gt;8,"",IF('Student Record paste by SD'!E317="","",UPPER('Student Record paste by SD'!E317)))</f>
        <v/>
      </c>
      <c r="C320" s="53" t="str">
        <f>IF('Student Record paste by SD'!A317&gt;8,"",IF('Student Record paste by SD'!G317="","",UPPER('Student Record paste by SD'!G317)))</f>
        <v/>
      </c>
      <c r="D320" s="5" t="str">
        <f>IF('Student Record paste by SD'!A317&gt;8,"",IF('Student Record paste by SD'!A317="","",'Student Record paste by SD'!A317))</f>
        <v/>
      </c>
      <c r="E320" s="7" t="str">
        <f t="shared" si="8"/>
        <v/>
      </c>
      <c r="F320" s="25"/>
      <c r="G320" s="6" t="str">
        <f t="shared" si="9"/>
        <v/>
      </c>
      <c r="H320" s="50"/>
      <c r="I320" s="4"/>
      <c r="M320" s="9" t="str">
        <f>IF('Student Record paste by SD'!A317&gt;8,"",IF('Student Record paste by SD'!I317="","",UPPER('Student Record paste by SD'!I317)))</f>
        <v/>
      </c>
    </row>
    <row r="321" spans="1:13" ht="21" customHeight="1">
      <c r="A321" s="54">
        <v>317</v>
      </c>
      <c r="B321" s="53" t="str">
        <f>IF('Student Record paste by SD'!A318&gt;8,"",IF('Student Record paste by SD'!E318="","",UPPER('Student Record paste by SD'!E318)))</f>
        <v/>
      </c>
      <c r="C321" s="53" t="str">
        <f>IF('Student Record paste by SD'!A318&gt;8,"",IF('Student Record paste by SD'!G318="","",UPPER('Student Record paste by SD'!G318)))</f>
        <v/>
      </c>
      <c r="D321" s="5" t="str">
        <f>IF('Student Record paste by SD'!A318&gt;8,"",IF('Student Record paste by SD'!A318="","",'Student Record paste by SD'!A318))</f>
        <v/>
      </c>
      <c r="E321" s="7" t="str">
        <f t="shared" si="8"/>
        <v/>
      </c>
      <c r="F321" s="25"/>
      <c r="G321" s="6" t="str">
        <f t="shared" si="9"/>
        <v/>
      </c>
      <c r="H321" s="50"/>
      <c r="I321" s="4"/>
      <c r="M321" s="9" t="str">
        <f>IF('Student Record paste by SD'!A318&gt;8,"",IF('Student Record paste by SD'!I318="","",UPPER('Student Record paste by SD'!I318)))</f>
        <v/>
      </c>
    </row>
    <row r="322" spans="1:13" ht="21" customHeight="1">
      <c r="A322" s="54">
        <v>318</v>
      </c>
      <c r="B322" s="53" t="str">
        <f>IF('Student Record paste by SD'!A319&gt;8,"",IF('Student Record paste by SD'!E319="","",UPPER('Student Record paste by SD'!E319)))</f>
        <v/>
      </c>
      <c r="C322" s="53" t="str">
        <f>IF('Student Record paste by SD'!A319&gt;8,"",IF('Student Record paste by SD'!G319="","",UPPER('Student Record paste by SD'!G319)))</f>
        <v/>
      </c>
      <c r="D322" s="5" t="str">
        <f>IF('Student Record paste by SD'!A319&gt;8,"",IF('Student Record paste by SD'!A319="","",'Student Record paste by SD'!A319))</f>
        <v/>
      </c>
      <c r="E322" s="7" t="str">
        <f t="shared" si="8"/>
        <v/>
      </c>
      <c r="F322" s="25"/>
      <c r="G322" s="6" t="str">
        <f t="shared" si="9"/>
        <v/>
      </c>
      <c r="H322" s="50"/>
      <c r="I322" s="4"/>
      <c r="M322" s="9" t="str">
        <f>IF('Student Record paste by SD'!A319&gt;8,"",IF('Student Record paste by SD'!I319="","",UPPER('Student Record paste by SD'!I319)))</f>
        <v/>
      </c>
    </row>
    <row r="323" spans="1:13" ht="21" customHeight="1">
      <c r="A323" s="54">
        <v>319</v>
      </c>
      <c r="B323" s="53" t="str">
        <f>IF('Student Record paste by SD'!A320&gt;8,"",IF('Student Record paste by SD'!E320="","",UPPER('Student Record paste by SD'!E320)))</f>
        <v/>
      </c>
      <c r="C323" s="53" t="str">
        <f>IF('Student Record paste by SD'!A320&gt;8,"",IF('Student Record paste by SD'!G320="","",UPPER('Student Record paste by SD'!G320)))</f>
        <v/>
      </c>
      <c r="D323" s="5" t="str">
        <f>IF('Student Record paste by SD'!A320&gt;8,"",IF('Student Record paste by SD'!A320="","",'Student Record paste by SD'!A320))</f>
        <v/>
      </c>
      <c r="E323" s="7" t="str">
        <f t="shared" si="8"/>
        <v/>
      </c>
      <c r="F323" s="25"/>
      <c r="G323" s="6" t="str">
        <f t="shared" si="9"/>
        <v/>
      </c>
      <c r="H323" s="50"/>
      <c r="I323" s="4"/>
      <c r="M323" s="9" t="str">
        <f>IF('Student Record paste by SD'!A320&gt;8,"",IF('Student Record paste by SD'!I320="","",UPPER('Student Record paste by SD'!I320)))</f>
        <v/>
      </c>
    </row>
    <row r="324" spans="1:13" ht="21" customHeight="1">
      <c r="A324" s="54">
        <v>320</v>
      </c>
      <c r="B324" s="53" t="str">
        <f>IF('Student Record paste by SD'!A321&gt;8,"",IF('Student Record paste by SD'!E321="","",UPPER('Student Record paste by SD'!E321)))</f>
        <v/>
      </c>
      <c r="C324" s="53" t="str">
        <f>IF('Student Record paste by SD'!A321&gt;8,"",IF('Student Record paste by SD'!G321="","",UPPER('Student Record paste by SD'!G321)))</f>
        <v/>
      </c>
      <c r="D324" s="5" t="str">
        <f>IF('Student Record paste by SD'!A321&gt;8,"",IF('Student Record paste by SD'!A321="","",'Student Record paste by SD'!A321))</f>
        <v/>
      </c>
      <c r="E324" s="7" t="str">
        <f t="shared" si="8"/>
        <v/>
      </c>
      <c r="F324" s="25"/>
      <c r="G324" s="6" t="str">
        <f t="shared" si="9"/>
        <v/>
      </c>
      <c r="H324" s="50"/>
      <c r="I324" s="4"/>
      <c r="M324" s="9" t="str">
        <f>IF('Student Record paste by SD'!A321&gt;8,"",IF('Student Record paste by SD'!I321="","",UPPER('Student Record paste by SD'!I321)))</f>
        <v/>
      </c>
    </row>
    <row r="325" spans="1:13" ht="21" customHeight="1">
      <c r="A325" s="54">
        <v>321</v>
      </c>
      <c r="B325" s="53" t="str">
        <f>IF('Student Record paste by SD'!A322&gt;8,"",IF('Student Record paste by SD'!E322="","",UPPER('Student Record paste by SD'!E322)))</f>
        <v/>
      </c>
      <c r="C325" s="53" t="str">
        <f>IF('Student Record paste by SD'!A322&gt;8,"",IF('Student Record paste by SD'!G322="","",UPPER('Student Record paste by SD'!G322)))</f>
        <v/>
      </c>
      <c r="D325" s="5" t="str">
        <f>IF('Student Record paste by SD'!A322&gt;8,"",IF('Student Record paste by SD'!A322="","",'Student Record paste by SD'!A322))</f>
        <v/>
      </c>
      <c r="E325" s="7" t="str">
        <f t="shared" si="8"/>
        <v/>
      </c>
      <c r="F325" s="25"/>
      <c r="G325" s="6" t="str">
        <f t="shared" si="9"/>
        <v/>
      </c>
      <c r="H325" s="50"/>
      <c r="I325" s="4"/>
      <c r="M325" s="9" t="str">
        <f>IF('Student Record paste by SD'!A322&gt;8,"",IF('Student Record paste by SD'!I322="","",UPPER('Student Record paste by SD'!I322)))</f>
        <v/>
      </c>
    </row>
    <row r="326" spans="1:13" ht="21" customHeight="1">
      <c r="A326" s="54">
        <v>322</v>
      </c>
      <c r="B326" s="53" t="str">
        <f>IF('Student Record paste by SD'!A323&gt;8,"",IF('Student Record paste by SD'!E323="","",UPPER('Student Record paste by SD'!E323)))</f>
        <v/>
      </c>
      <c r="C326" s="53" t="str">
        <f>IF('Student Record paste by SD'!A323&gt;8,"",IF('Student Record paste by SD'!G323="","",UPPER('Student Record paste by SD'!G323)))</f>
        <v/>
      </c>
      <c r="D326" s="5" t="str">
        <f>IF('Student Record paste by SD'!A323&gt;8,"",IF('Student Record paste by SD'!A323="","",'Student Record paste by SD'!A323))</f>
        <v/>
      </c>
      <c r="E326" s="7" t="str">
        <f t="shared" ref="E326:E389" si="10">IF(OR(D326="",F326=""),"",G326-F326)</f>
        <v/>
      </c>
      <c r="F326" s="25"/>
      <c r="G326" s="6" t="str">
        <f t="shared" ref="G326:G389" si="11">IF(OR(D326="",F326=""),"",IF(D326&gt;=6,"14.1",IF(D326&gt;=1,"9.4",0)))</f>
        <v/>
      </c>
      <c r="H326" s="50"/>
      <c r="I326" s="4"/>
      <c r="M326" s="9" t="str">
        <f>IF('Student Record paste by SD'!A323&gt;8,"",IF('Student Record paste by SD'!I323="","",UPPER('Student Record paste by SD'!I323)))</f>
        <v/>
      </c>
    </row>
    <row r="327" spans="1:13" ht="21" customHeight="1">
      <c r="A327" s="54">
        <v>323</v>
      </c>
      <c r="B327" s="53" t="str">
        <f>IF('Student Record paste by SD'!A324&gt;8,"",IF('Student Record paste by SD'!E324="","",UPPER('Student Record paste by SD'!E324)))</f>
        <v/>
      </c>
      <c r="C327" s="53" t="str">
        <f>IF('Student Record paste by SD'!A324&gt;8,"",IF('Student Record paste by SD'!G324="","",UPPER('Student Record paste by SD'!G324)))</f>
        <v/>
      </c>
      <c r="D327" s="5" t="str">
        <f>IF('Student Record paste by SD'!A324&gt;8,"",IF('Student Record paste by SD'!A324="","",'Student Record paste by SD'!A324))</f>
        <v/>
      </c>
      <c r="E327" s="7" t="str">
        <f t="shared" si="10"/>
        <v/>
      </c>
      <c r="F327" s="25"/>
      <c r="G327" s="6" t="str">
        <f t="shared" si="11"/>
        <v/>
      </c>
      <c r="H327" s="50"/>
      <c r="I327" s="4"/>
      <c r="M327" s="9" t="str">
        <f>IF('Student Record paste by SD'!A324&gt;8,"",IF('Student Record paste by SD'!I324="","",UPPER('Student Record paste by SD'!I324)))</f>
        <v/>
      </c>
    </row>
    <row r="328" spans="1:13" ht="21" customHeight="1">
      <c r="A328" s="54">
        <v>324</v>
      </c>
      <c r="B328" s="53" t="str">
        <f>IF('Student Record paste by SD'!A325&gt;8,"",IF('Student Record paste by SD'!E325="","",UPPER('Student Record paste by SD'!E325)))</f>
        <v/>
      </c>
      <c r="C328" s="53" t="str">
        <f>IF('Student Record paste by SD'!A325&gt;8,"",IF('Student Record paste by SD'!G325="","",UPPER('Student Record paste by SD'!G325)))</f>
        <v/>
      </c>
      <c r="D328" s="5" t="str">
        <f>IF('Student Record paste by SD'!A325&gt;8,"",IF('Student Record paste by SD'!A325="","",'Student Record paste by SD'!A325))</f>
        <v/>
      </c>
      <c r="E328" s="7" t="str">
        <f t="shared" si="10"/>
        <v/>
      </c>
      <c r="F328" s="25"/>
      <c r="G328" s="6" t="str">
        <f t="shared" si="11"/>
        <v/>
      </c>
      <c r="H328" s="50"/>
      <c r="I328" s="4"/>
      <c r="M328" s="9" t="str">
        <f>IF('Student Record paste by SD'!A325&gt;8,"",IF('Student Record paste by SD'!I325="","",UPPER('Student Record paste by SD'!I325)))</f>
        <v/>
      </c>
    </row>
    <row r="329" spans="1:13" ht="21" customHeight="1">
      <c r="A329" s="54">
        <v>325</v>
      </c>
      <c r="B329" s="53" t="str">
        <f>IF('Student Record paste by SD'!A326&gt;8,"",IF('Student Record paste by SD'!E326="","",UPPER('Student Record paste by SD'!E326)))</f>
        <v/>
      </c>
      <c r="C329" s="53" t="str">
        <f>IF('Student Record paste by SD'!A326&gt;8,"",IF('Student Record paste by SD'!G326="","",UPPER('Student Record paste by SD'!G326)))</f>
        <v/>
      </c>
      <c r="D329" s="5" t="str">
        <f>IF('Student Record paste by SD'!A326&gt;8,"",IF('Student Record paste by SD'!A326="","",'Student Record paste by SD'!A326))</f>
        <v/>
      </c>
      <c r="E329" s="7" t="str">
        <f t="shared" si="10"/>
        <v/>
      </c>
      <c r="F329" s="25"/>
      <c r="G329" s="6" t="str">
        <f t="shared" si="11"/>
        <v/>
      </c>
      <c r="H329" s="50"/>
      <c r="I329" s="4"/>
      <c r="M329" s="9" t="str">
        <f>IF('Student Record paste by SD'!A326&gt;8,"",IF('Student Record paste by SD'!I326="","",UPPER('Student Record paste by SD'!I326)))</f>
        <v/>
      </c>
    </row>
    <row r="330" spans="1:13" ht="21" customHeight="1">
      <c r="A330" s="54">
        <v>326</v>
      </c>
      <c r="B330" s="53" t="str">
        <f>IF('Student Record paste by SD'!A327&gt;8,"",IF('Student Record paste by SD'!E327="","",UPPER('Student Record paste by SD'!E327)))</f>
        <v/>
      </c>
      <c r="C330" s="53" t="str">
        <f>IF('Student Record paste by SD'!A327&gt;8,"",IF('Student Record paste by SD'!G327="","",UPPER('Student Record paste by SD'!G327)))</f>
        <v/>
      </c>
      <c r="D330" s="5" t="str">
        <f>IF('Student Record paste by SD'!A327&gt;8,"",IF('Student Record paste by SD'!A327="","",'Student Record paste by SD'!A327))</f>
        <v/>
      </c>
      <c r="E330" s="7" t="str">
        <f t="shared" si="10"/>
        <v/>
      </c>
      <c r="F330" s="25"/>
      <c r="G330" s="6" t="str">
        <f t="shared" si="11"/>
        <v/>
      </c>
      <c r="H330" s="50"/>
      <c r="I330" s="4"/>
      <c r="M330" s="9" t="str">
        <f>IF('Student Record paste by SD'!A327&gt;8,"",IF('Student Record paste by SD'!I327="","",UPPER('Student Record paste by SD'!I327)))</f>
        <v/>
      </c>
    </row>
    <row r="331" spans="1:13" ht="21" customHeight="1">
      <c r="A331" s="54">
        <v>327</v>
      </c>
      <c r="B331" s="53" t="str">
        <f>IF('Student Record paste by SD'!A328&gt;8,"",IF('Student Record paste by SD'!E328="","",UPPER('Student Record paste by SD'!E328)))</f>
        <v/>
      </c>
      <c r="C331" s="53" t="str">
        <f>IF('Student Record paste by SD'!A328&gt;8,"",IF('Student Record paste by SD'!G328="","",UPPER('Student Record paste by SD'!G328)))</f>
        <v/>
      </c>
      <c r="D331" s="5" t="str">
        <f>IF('Student Record paste by SD'!A328&gt;8,"",IF('Student Record paste by SD'!A328="","",'Student Record paste by SD'!A328))</f>
        <v/>
      </c>
      <c r="E331" s="7" t="str">
        <f t="shared" si="10"/>
        <v/>
      </c>
      <c r="F331" s="25"/>
      <c r="G331" s="6" t="str">
        <f t="shared" si="11"/>
        <v/>
      </c>
      <c r="H331" s="50"/>
      <c r="I331" s="4"/>
      <c r="M331" s="9" t="str">
        <f>IF('Student Record paste by SD'!A328&gt;8,"",IF('Student Record paste by SD'!I328="","",UPPER('Student Record paste by SD'!I328)))</f>
        <v/>
      </c>
    </row>
    <row r="332" spans="1:13" ht="21" customHeight="1">
      <c r="A332" s="54">
        <v>328</v>
      </c>
      <c r="B332" s="53" t="str">
        <f>IF('Student Record paste by SD'!A329&gt;8,"",IF('Student Record paste by SD'!E329="","",UPPER('Student Record paste by SD'!E329)))</f>
        <v/>
      </c>
      <c r="C332" s="53" t="str">
        <f>IF('Student Record paste by SD'!A329&gt;8,"",IF('Student Record paste by SD'!G329="","",UPPER('Student Record paste by SD'!G329)))</f>
        <v/>
      </c>
      <c r="D332" s="5" t="str">
        <f>IF('Student Record paste by SD'!A329&gt;8,"",IF('Student Record paste by SD'!A329="","",'Student Record paste by SD'!A329))</f>
        <v/>
      </c>
      <c r="E332" s="7" t="str">
        <f t="shared" si="10"/>
        <v/>
      </c>
      <c r="F332" s="25"/>
      <c r="G332" s="6" t="str">
        <f t="shared" si="11"/>
        <v/>
      </c>
      <c r="H332" s="50"/>
      <c r="I332" s="4"/>
      <c r="M332" s="9" t="str">
        <f>IF('Student Record paste by SD'!A329&gt;8,"",IF('Student Record paste by SD'!I329="","",UPPER('Student Record paste by SD'!I329)))</f>
        <v/>
      </c>
    </row>
    <row r="333" spans="1:13" ht="21" customHeight="1">
      <c r="A333" s="54">
        <v>329</v>
      </c>
      <c r="B333" s="53" t="str">
        <f>IF('Student Record paste by SD'!A330&gt;8,"",IF('Student Record paste by SD'!E330="","",UPPER('Student Record paste by SD'!E330)))</f>
        <v/>
      </c>
      <c r="C333" s="53" t="str">
        <f>IF('Student Record paste by SD'!A330&gt;8,"",IF('Student Record paste by SD'!G330="","",UPPER('Student Record paste by SD'!G330)))</f>
        <v/>
      </c>
      <c r="D333" s="5" t="str">
        <f>IF('Student Record paste by SD'!A330&gt;8,"",IF('Student Record paste by SD'!A330="","",'Student Record paste by SD'!A330))</f>
        <v/>
      </c>
      <c r="E333" s="7" t="str">
        <f t="shared" si="10"/>
        <v/>
      </c>
      <c r="F333" s="25"/>
      <c r="G333" s="6" t="str">
        <f t="shared" si="11"/>
        <v/>
      </c>
      <c r="H333" s="50"/>
      <c r="I333" s="4"/>
      <c r="M333" s="9" t="str">
        <f>IF('Student Record paste by SD'!A330&gt;8,"",IF('Student Record paste by SD'!I330="","",UPPER('Student Record paste by SD'!I330)))</f>
        <v/>
      </c>
    </row>
    <row r="334" spans="1:13" ht="21" customHeight="1">
      <c r="A334" s="54">
        <v>330</v>
      </c>
      <c r="B334" s="53" t="str">
        <f>IF('Student Record paste by SD'!A331&gt;8,"",IF('Student Record paste by SD'!E331="","",UPPER('Student Record paste by SD'!E331)))</f>
        <v/>
      </c>
      <c r="C334" s="53" t="str">
        <f>IF('Student Record paste by SD'!A331&gt;8,"",IF('Student Record paste by SD'!G331="","",UPPER('Student Record paste by SD'!G331)))</f>
        <v/>
      </c>
      <c r="D334" s="5" t="str">
        <f>IF('Student Record paste by SD'!A331&gt;8,"",IF('Student Record paste by SD'!A331="","",'Student Record paste by SD'!A331))</f>
        <v/>
      </c>
      <c r="E334" s="7" t="str">
        <f t="shared" si="10"/>
        <v/>
      </c>
      <c r="F334" s="25"/>
      <c r="G334" s="6" t="str">
        <f t="shared" si="11"/>
        <v/>
      </c>
      <c r="H334" s="50"/>
      <c r="I334" s="4"/>
      <c r="M334" s="9" t="str">
        <f>IF('Student Record paste by SD'!A331&gt;8,"",IF('Student Record paste by SD'!I331="","",UPPER('Student Record paste by SD'!I331)))</f>
        <v/>
      </c>
    </row>
    <row r="335" spans="1:13" ht="21" customHeight="1">
      <c r="A335" s="54">
        <v>331</v>
      </c>
      <c r="B335" s="53" t="str">
        <f>IF('Student Record paste by SD'!A332&gt;8,"",IF('Student Record paste by SD'!E332="","",UPPER('Student Record paste by SD'!E332)))</f>
        <v/>
      </c>
      <c r="C335" s="53" t="str">
        <f>IF('Student Record paste by SD'!A332&gt;8,"",IF('Student Record paste by SD'!G332="","",UPPER('Student Record paste by SD'!G332)))</f>
        <v/>
      </c>
      <c r="D335" s="5" t="str">
        <f>IF('Student Record paste by SD'!A332&gt;8,"",IF('Student Record paste by SD'!A332="","",'Student Record paste by SD'!A332))</f>
        <v/>
      </c>
      <c r="E335" s="7" t="str">
        <f t="shared" si="10"/>
        <v/>
      </c>
      <c r="F335" s="25"/>
      <c r="G335" s="6" t="str">
        <f t="shared" si="11"/>
        <v/>
      </c>
      <c r="H335" s="50"/>
      <c r="I335" s="4"/>
      <c r="M335" s="9" t="str">
        <f>IF('Student Record paste by SD'!A332&gt;8,"",IF('Student Record paste by SD'!I332="","",UPPER('Student Record paste by SD'!I332)))</f>
        <v/>
      </c>
    </row>
    <row r="336" spans="1:13" ht="21" customHeight="1">
      <c r="A336" s="54">
        <v>332</v>
      </c>
      <c r="B336" s="53" t="str">
        <f>IF('Student Record paste by SD'!A333&gt;8,"",IF('Student Record paste by SD'!E333="","",UPPER('Student Record paste by SD'!E333)))</f>
        <v/>
      </c>
      <c r="C336" s="53" t="str">
        <f>IF('Student Record paste by SD'!A333&gt;8,"",IF('Student Record paste by SD'!G333="","",UPPER('Student Record paste by SD'!G333)))</f>
        <v/>
      </c>
      <c r="D336" s="5" t="str">
        <f>IF('Student Record paste by SD'!A333&gt;8,"",IF('Student Record paste by SD'!A333="","",'Student Record paste by SD'!A333))</f>
        <v/>
      </c>
      <c r="E336" s="7" t="str">
        <f t="shared" si="10"/>
        <v/>
      </c>
      <c r="F336" s="25"/>
      <c r="G336" s="6" t="str">
        <f t="shared" si="11"/>
        <v/>
      </c>
      <c r="H336" s="50"/>
      <c r="I336" s="4"/>
      <c r="M336" s="9" t="str">
        <f>IF('Student Record paste by SD'!A333&gt;8,"",IF('Student Record paste by SD'!I333="","",UPPER('Student Record paste by SD'!I333)))</f>
        <v/>
      </c>
    </row>
    <row r="337" spans="1:13" ht="21" customHeight="1">
      <c r="A337" s="54">
        <v>333</v>
      </c>
      <c r="B337" s="53" t="str">
        <f>IF('Student Record paste by SD'!A334&gt;8,"",IF('Student Record paste by SD'!E334="","",UPPER('Student Record paste by SD'!E334)))</f>
        <v/>
      </c>
      <c r="C337" s="53" t="str">
        <f>IF('Student Record paste by SD'!A334&gt;8,"",IF('Student Record paste by SD'!G334="","",UPPER('Student Record paste by SD'!G334)))</f>
        <v/>
      </c>
      <c r="D337" s="5" t="str">
        <f>IF('Student Record paste by SD'!A334&gt;8,"",IF('Student Record paste by SD'!A334="","",'Student Record paste by SD'!A334))</f>
        <v/>
      </c>
      <c r="E337" s="7" t="str">
        <f t="shared" si="10"/>
        <v/>
      </c>
      <c r="F337" s="25"/>
      <c r="G337" s="6" t="str">
        <f t="shared" si="11"/>
        <v/>
      </c>
      <c r="H337" s="50"/>
      <c r="I337" s="4"/>
      <c r="M337" s="9" t="str">
        <f>IF('Student Record paste by SD'!A334&gt;8,"",IF('Student Record paste by SD'!I334="","",UPPER('Student Record paste by SD'!I334)))</f>
        <v/>
      </c>
    </row>
    <row r="338" spans="1:13" ht="21" customHeight="1">
      <c r="A338" s="54">
        <v>334</v>
      </c>
      <c r="B338" s="53" t="str">
        <f>IF('Student Record paste by SD'!A335&gt;8,"",IF('Student Record paste by SD'!E335="","",UPPER('Student Record paste by SD'!E335)))</f>
        <v/>
      </c>
      <c r="C338" s="53" t="str">
        <f>IF('Student Record paste by SD'!A335&gt;8,"",IF('Student Record paste by SD'!G335="","",UPPER('Student Record paste by SD'!G335)))</f>
        <v/>
      </c>
      <c r="D338" s="5" t="str">
        <f>IF('Student Record paste by SD'!A335&gt;8,"",IF('Student Record paste by SD'!A335="","",'Student Record paste by SD'!A335))</f>
        <v/>
      </c>
      <c r="E338" s="7" t="str">
        <f t="shared" si="10"/>
        <v/>
      </c>
      <c r="F338" s="25"/>
      <c r="G338" s="6" t="str">
        <f t="shared" si="11"/>
        <v/>
      </c>
      <c r="H338" s="50"/>
      <c r="I338" s="4"/>
      <c r="M338" s="9" t="str">
        <f>IF('Student Record paste by SD'!A335&gt;8,"",IF('Student Record paste by SD'!I335="","",UPPER('Student Record paste by SD'!I335)))</f>
        <v/>
      </c>
    </row>
    <row r="339" spans="1:13" ht="21" customHeight="1">
      <c r="A339" s="54">
        <v>335</v>
      </c>
      <c r="B339" s="53" t="str">
        <f>IF('Student Record paste by SD'!A336&gt;8,"",IF('Student Record paste by SD'!E336="","",UPPER('Student Record paste by SD'!E336)))</f>
        <v/>
      </c>
      <c r="C339" s="53" t="str">
        <f>IF('Student Record paste by SD'!A336&gt;8,"",IF('Student Record paste by SD'!G336="","",UPPER('Student Record paste by SD'!G336)))</f>
        <v/>
      </c>
      <c r="D339" s="5" t="str">
        <f>IF('Student Record paste by SD'!A336&gt;8,"",IF('Student Record paste by SD'!A336="","",'Student Record paste by SD'!A336))</f>
        <v/>
      </c>
      <c r="E339" s="7" t="str">
        <f t="shared" si="10"/>
        <v/>
      </c>
      <c r="F339" s="25"/>
      <c r="G339" s="6" t="str">
        <f t="shared" si="11"/>
        <v/>
      </c>
      <c r="H339" s="50"/>
      <c r="I339" s="4"/>
      <c r="M339" s="9" t="str">
        <f>IF('Student Record paste by SD'!A336&gt;8,"",IF('Student Record paste by SD'!I336="","",UPPER('Student Record paste by SD'!I336)))</f>
        <v/>
      </c>
    </row>
    <row r="340" spans="1:13" ht="21" customHeight="1">
      <c r="A340" s="54">
        <v>336</v>
      </c>
      <c r="B340" s="53" t="str">
        <f>IF('Student Record paste by SD'!A337&gt;8,"",IF('Student Record paste by SD'!E337="","",UPPER('Student Record paste by SD'!E337)))</f>
        <v/>
      </c>
      <c r="C340" s="53" t="str">
        <f>IF('Student Record paste by SD'!A337&gt;8,"",IF('Student Record paste by SD'!G337="","",UPPER('Student Record paste by SD'!G337)))</f>
        <v/>
      </c>
      <c r="D340" s="5" t="str">
        <f>IF('Student Record paste by SD'!A337&gt;8,"",IF('Student Record paste by SD'!A337="","",'Student Record paste by SD'!A337))</f>
        <v/>
      </c>
      <c r="E340" s="7" t="str">
        <f t="shared" si="10"/>
        <v/>
      </c>
      <c r="F340" s="25"/>
      <c r="G340" s="6" t="str">
        <f t="shared" si="11"/>
        <v/>
      </c>
      <c r="H340" s="50"/>
      <c r="I340" s="4"/>
      <c r="M340" s="9" t="str">
        <f>IF('Student Record paste by SD'!A337&gt;8,"",IF('Student Record paste by SD'!I337="","",UPPER('Student Record paste by SD'!I337)))</f>
        <v/>
      </c>
    </row>
    <row r="341" spans="1:13" ht="21" customHeight="1">
      <c r="A341" s="54">
        <v>337</v>
      </c>
      <c r="B341" s="53" t="str">
        <f>IF('Student Record paste by SD'!A338&gt;8,"",IF('Student Record paste by SD'!E338="","",UPPER('Student Record paste by SD'!E338)))</f>
        <v/>
      </c>
      <c r="C341" s="53" t="str">
        <f>IF('Student Record paste by SD'!A338&gt;8,"",IF('Student Record paste by SD'!G338="","",UPPER('Student Record paste by SD'!G338)))</f>
        <v/>
      </c>
      <c r="D341" s="5" t="str">
        <f>IF('Student Record paste by SD'!A338&gt;8,"",IF('Student Record paste by SD'!A338="","",'Student Record paste by SD'!A338))</f>
        <v/>
      </c>
      <c r="E341" s="7" t="str">
        <f t="shared" si="10"/>
        <v/>
      </c>
      <c r="F341" s="25"/>
      <c r="G341" s="6" t="str">
        <f t="shared" si="11"/>
        <v/>
      </c>
      <c r="H341" s="50"/>
      <c r="I341" s="4"/>
      <c r="M341" s="9" t="str">
        <f>IF('Student Record paste by SD'!A338&gt;8,"",IF('Student Record paste by SD'!I338="","",UPPER('Student Record paste by SD'!I338)))</f>
        <v/>
      </c>
    </row>
    <row r="342" spans="1:13" ht="21" customHeight="1">
      <c r="A342" s="54">
        <v>338</v>
      </c>
      <c r="B342" s="53" t="str">
        <f>IF('Student Record paste by SD'!A339&gt;8,"",IF('Student Record paste by SD'!E339="","",UPPER('Student Record paste by SD'!E339)))</f>
        <v/>
      </c>
      <c r="C342" s="53" t="str">
        <f>IF('Student Record paste by SD'!A339&gt;8,"",IF('Student Record paste by SD'!G339="","",UPPER('Student Record paste by SD'!G339)))</f>
        <v/>
      </c>
      <c r="D342" s="5" t="str">
        <f>IF('Student Record paste by SD'!A339&gt;8,"",IF('Student Record paste by SD'!A339="","",'Student Record paste by SD'!A339))</f>
        <v/>
      </c>
      <c r="E342" s="7" t="str">
        <f t="shared" si="10"/>
        <v/>
      </c>
      <c r="F342" s="25"/>
      <c r="G342" s="6" t="str">
        <f t="shared" si="11"/>
        <v/>
      </c>
      <c r="H342" s="50"/>
      <c r="I342" s="4"/>
      <c r="M342" s="9" t="str">
        <f>IF('Student Record paste by SD'!A339&gt;8,"",IF('Student Record paste by SD'!I339="","",UPPER('Student Record paste by SD'!I339)))</f>
        <v/>
      </c>
    </row>
    <row r="343" spans="1:13" ht="21" customHeight="1">
      <c r="A343" s="54">
        <v>339</v>
      </c>
      <c r="B343" s="53" t="str">
        <f>IF('Student Record paste by SD'!A340&gt;8,"",IF('Student Record paste by SD'!E340="","",UPPER('Student Record paste by SD'!E340)))</f>
        <v/>
      </c>
      <c r="C343" s="53" t="str">
        <f>IF('Student Record paste by SD'!A340&gt;8,"",IF('Student Record paste by SD'!G340="","",UPPER('Student Record paste by SD'!G340)))</f>
        <v/>
      </c>
      <c r="D343" s="5" t="str">
        <f>IF('Student Record paste by SD'!A340&gt;8,"",IF('Student Record paste by SD'!A340="","",'Student Record paste by SD'!A340))</f>
        <v/>
      </c>
      <c r="E343" s="7" t="str">
        <f t="shared" si="10"/>
        <v/>
      </c>
      <c r="F343" s="25"/>
      <c r="G343" s="6" t="str">
        <f t="shared" si="11"/>
        <v/>
      </c>
      <c r="H343" s="50"/>
      <c r="I343" s="4"/>
      <c r="M343" s="9" t="str">
        <f>IF('Student Record paste by SD'!A340&gt;8,"",IF('Student Record paste by SD'!I340="","",UPPER('Student Record paste by SD'!I340)))</f>
        <v/>
      </c>
    </row>
    <row r="344" spans="1:13" ht="21" customHeight="1">
      <c r="A344" s="54">
        <v>340</v>
      </c>
      <c r="B344" s="53" t="str">
        <f>IF('Student Record paste by SD'!A341&gt;8,"",IF('Student Record paste by SD'!E341="","",UPPER('Student Record paste by SD'!E341)))</f>
        <v/>
      </c>
      <c r="C344" s="53" t="str">
        <f>IF('Student Record paste by SD'!A341&gt;8,"",IF('Student Record paste by SD'!G341="","",UPPER('Student Record paste by SD'!G341)))</f>
        <v/>
      </c>
      <c r="D344" s="5" t="str">
        <f>IF('Student Record paste by SD'!A341&gt;8,"",IF('Student Record paste by SD'!A341="","",'Student Record paste by SD'!A341))</f>
        <v/>
      </c>
      <c r="E344" s="7" t="str">
        <f t="shared" si="10"/>
        <v/>
      </c>
      <c r="F344" s="25"/>
      <c r="G344" s="6" t="str">
        <f t="shared" si="11"/>
        <v/>
      </c>
      <c r="H344" s="50"/>
      <c r="I344" s="4"/>
      <c r="M344" s="9" t="str">
        <f>IF('Student Record paste by SD'!A341&gt;8,"",IF('Student Record paste by SD'!I341="","",UPPER('Student Record paste by SD'!I341)))</f>
        <v/>
      </c>
    </row>
    <row r="345" spans="1:13" ht="21" customHeight="1">
      <c r="A345" s="54">
        <v>341</v>
      </c>
      <c r="B345" s="53" t="str">
        <f>IF('Student Record paste by SD'!A342&gt;8,"",IF('Student Record paste by SD'!E342="","",UPPER('Student Record paste by SD'!E342)))</f>
        <v/>
      </c>
      <c r="C345" s="53" t="str">
        <f>IF('Student Record paste by SD'!A342&gt;8,"",IF('Student Record paste by SD'!G342="","",UPPER('Student Record paste by SD'!G342)))</f>
        <v/>
      </c>
      <c r="D345" s="5" t="str">
        <f>IF('Student Record paste by SD'!A342&gt;8,"",IF('Student Record paste by SD'!A342="","",'Student Record paste by SD'!A342))</f>
        <v/>
      </c>
      <c r="E345" s="7" t="str">
        <f t="shared" si="10"/>
        <v/>
      </c>
      <c r="F345" s="25"/>
      <c r="G345" s="6" t="str">
        <f t="shared" si="11"/>
        <v/>
      </c>
      <c r="H345" s="50"/>
      <c r="I345" s="4"/>
      <c r="M345" s="9" t="str">
        <f>IF('Student Record paste by SD'!A342&gt;8,"",IF('Student Record paste by SD'!I342="","",UPPER('Student Record paste by SD'!I342)))</f>
        <v/>
      </c>
    </row>
    <row r="346" spans="1:13" ht="21" customHeight="1">
      <c r="A346" s="54">
        <v>342</v>
      </c>
      <c r="B346" s="53" t="str">
        <f>IF('Student Record paste by SD'!A343&gt;8,"",IF('Student Record paste by SD'!E343="","",UPPER('Student Record paste by SD'!E343)))</f>
        <v/>
      </c>
      <c r="C346" s="53" t="str">
        <f>IF('Student Record paste by SD'!A343&gt;8,"",IF('Student Record paste by SD'!G343="","",UPPER('Student Record paste by SD'!G343)))</f>
        <v/>
      </c>
      <c r="D346" s="5" t="str">
        <f>IF('Student Record paste by SD'!A343&gt;8,"",IF('Student Record paste by SD'!A343="","",'Student Record paste by SD'!A343))</f>
        <v/>
      </c>
      <c r="E346" s="7" t="str">
        <f t="shared" si="10"/>
        <v/>
      </c>
      <c r="F346" s="25"/>
      <c r="G346" s="6" t="str">
        <f t="shared" si="11"/>
        <v/>
      </c>
      <c r="H346" s="50"/>
      <c r="I346" s="4"/>
      <c r="M346" s="9" t="str">
        <f>IF('Student Record paste by SD'!A343&gt;8,"",IF('Student Record paste by SD'!I343="","",UPPER('Student Record paste by SD'!I343)))</f>
        <v/>
      </c>
    </row>
    <row r="347" spans="1:13" ht="21" customHeight="1">
      <c r="A347" s="54">
        <v>343</v>
      </c>
      <c r="B347" s="53" t="str">
        <f>IF('Student Record paste by SD'!A344&gt;8,"",IF('Student Record paste by SD'!E344="","",UPPER('Student Record paste by SD'!E344)))</f>
        <v/>
      </c>
      <c r="C347" s="53" t="str">
        <f>IF('Student Record paste by SD'!A344&gt;8,"",IF('Student Record paste by SD'!G344="","",UPPER('Student Record paste by SD'!G344)))</f>
        <v/>
      </c>
      <c r="D347" s="5" t="str">
        <f>IF('Student Record paste by SD'!A344&gt;8,"",IF('Student Record paste by SD'!A344="","",'Student Record paste by SD'!A344))</f>
        <v/>
      </c>
      <c r="E347" s="7" t="str">
        <f t="shared" si="10"/>
        <v/>
      </c>
      <c r="F347" s="25"/>
      <c r="G347" s="6" t="str">
        <f t="shared" si="11"/>
        <v/>
      </c>
      <c r="H347" s="50"/>
      <c r="I347" s="4"/>
      <c r="M347" s="9" t="str">
        <f>IF('Student Record paste by SD'!A344&gt;8,"",IF('Student Record paste by SD'!I344="","",UPPER('Student Record paste by SD'!I344)))</f>
        <v/>
      </c>
    </row>
    <row r="348" spans="1:13" ht="21" customHeight="1">
      <c r="A348" s="54">
        <v>344</v>
      </c>
      <c r="B348" s="53" t="str">
        <f>IF('Student Record paste by SD'!A345&gt;8,"",IF('Student Record paste by SD'!E345="","",UPPER('Student Record paste by SD'!E345)))</f>
        <v/>
      </c>
      <c r="C348" s="53" t="str">
        <f>IF('Student Record paste by SD'!A345&gt;8,"",IF('Student Record paste by SD'!G345="","",UPPER('Student Record paste by SD'!G345)))</f>
        <v/>
      </c>
      <c r="D348" s="5" t="str">
        <f>IF('Student Record paste by SD'!A345&gt;8,"",IF('Student Record paste by SD'!A345="","",'Student Record paste by SD'!A345))</f>
        <v/>
      </c>
      <c r="E348" s="7" t="str">
        <f t="shared" si="10"/>
        <v/>
      </c>
      <c r="F348" s="25"/>
      <c r="G348" s="6" t="str">
        <f t="shared" si="11"/>
        <v/>
      </c>
      <c r="H348" s="50"/>
      <c r="I348" s="4"/>
      <c r="M348" s="9" t="str">
        <f>IF('Student Record paste by SD'!A345&gt;8,"",IF('Student Record paste by SD'!I345="","",UPPER('Student Record paste by SD'!I345)))</f>
        <v/>
      </c>
    </row>
    <row r="349" spans="1:13" ht="21" customHeight="1">
      <c r="A349" s="54">
        <v>345</v>
      </c>
      <c r="B349" s="53" t="str">
        <f>IF('Student Record paste by SD'!A346&gt;8,"",IF('Student Record paste by SD'!E346="","",UPPER('Student Record paste by SD'!E346)))</f>
        <v/>
      </c>
      <c r="C349" s="53" t="str">
        <f>IF('Student Record paste by SD'!A346&gt;8,"",IF('Student Record paste by SD'!G346="","",UPPER('Student Record paste by SD'!G346)))</f>
        <v/>
      </c>
      <c r="D349" s="5" t="str">
        <f>IF('Student Record paste by SD'!A346&gt;8,"",IF('Student Record paste by SD'!A346="","",'Student Record paste by SD'!A346))</f>
        <v/>
      </c>
      <c r="E349" s="7" t="str">
        <f t="shared" si="10"/>
        <v/>
      </c>
      <c r="F349" s="25"/>
      <c r="G349" s="6" t="str">
        <f t="shared" si="11"/>
        <v/>
      </c>
      <c r="H349" s="50"/>
      <c r="I349" s="4"/>
      <c r="M349" s="9" t="str">
        <f>IF('Student Record paste by SD'!A346&gt;8,"",IF('Student Record paste by SD'!I346="","",UPPER('Student Record paste by SD'!I346)))</f>
        <v/>
      </c>
    </row>
    <row r="350" spans="1:13" ht="21" customHeight="1">
      <c r="A350" s="54">
        <v>346</v>
      </c>
      <c r="B350" s="53" t="str">
        <f>IF('Student Record paste by SD'!A347&gt;8,"",IF('Student Record paste by SD'!E347="","",UPPER('Student Record paste by SD'!E347)))</f>
        <v/>
      </c>
      <c r="C350" s="53" t="str">
        <f>IF('Student Record paste by SD'!A347&gt;8,"",IF('Student Record paste by SD'!G347="","",UPPER('Student Record paste by SD'!G347)))</f>
        <v/>
      </c>
      <c r="D350" s="5" t="str">
        <f>IF('Student Record paste by SD'!A347&gt;8,"",IF('Student Record paste by SD'!A347="","",'Student Record paste by SD'!A347))</f>
        <v/>
      </c>
      <c r="E350" s="7" t="str">
        <f t="shared" si="10"/>
        <v/>
      </c>
      <c r="F350" s="25"/>
      <c r="G350" s="6" t="str">
        <f t="shared" si="11"/>
        <v/>
      </c>
      <c r="H350" s="50"/>
      <c r="I350" s="4"/>
      <c r="M350" s="9" t="str">
        <f>IF('Student Record paste by SD'!A347&gt;8,"",IF('Student Record paste by SD'!I347="","",UPPER('Student Record paste by SD'!I347)))</f>
        <v/>
      </c>
    </row>
    <row r="351" spans="1:13" ht="21" customHeight="1">
      <c r="A351" s="54">
        <v>347</v>
      </c>
      <c r="B351" s="53" t="str">
        <f>IF('Student Record paste by SD'!A348&gt;8,"",IF('Student Record paste by SD'!E348="","",UPPER('Student Record paste by SD'!E348)))</f>
        <v/>
      </c>
      <c r="C351" s="53" t="str">
        <f>IF('Student Record paste by SD'!A348&gt;8,"",IF('Student Record paste by SD'!G348="","",UPPER('Student Record paste by SD'!G348)))</f>
        <v/>
      </c>
      <c r="D351" s="5" t="str">
        <f>IF('Student Record paste by SD'!A348&gt;8,"",IF('Student Record paste by SD'!A348="","",'Student Record paste by SD'!A348))</f>
        <v/>
      </c>
      <c r="E351" s="7" t="str">
        <f t="shared" si="10"/>
        <v/>
      </c>
      <c r="F351" s="25"/>
      <c r="G351" s="6" t="str">
        <f t="shared" si="11"/>
        <v/>
      </c>
      <c r="H351" s="50"/>
      <c r="I351" s="4"/>
      <c r="M351" s="9" t="str">
        <f>IF('Student Record paste by SD'!A348&gt;8,"",IF('Student Record paste by SD'!I348="","",UPPER('Student Record paste by SD'!I348)))</f>
        <v/>
      </c>
    </row>
    <row r="352" spans="1:13" ht="21" customHeight="1">
      <c r="A352" s="54">
        <v>348</v>
      </c>
      <c r="B352" s="53" t="str">
        <f>IF('Student Record paste by SD'!A349&gt;8,"",IF('Student Record paste by SD'!E349="","",UPPER('Student Record paste by SD'!E349)))</f>
        <v/>
      </c>
      <c r="C352" s="53" t="str">
        <f>IF('Student Record paste by SD'!A349&gt;8,"",IF('Student Record paste by SD'!G349="","",UPPER('Student Record paste by SD'!G349)))</f>
        <v/>
      </c>
      <c r="D352" s="5" t="str">
        <f>IF('Student Record paste by SD'!A349&gt;8,"",IF('Student Record paste by SD'!A349="","",'Student Record paste by SD'!A349))</f>
        <v/>
      </c>
      <c r="E352" s="7" t="str">
        <f t="shared" si="10"/>
        <v/>
      </c>
      <c r="F352" s="25"/>
      <c r="G352" s="6" t="str">
        <f t="shared" si="11"/>
        <v/>
      </c>
      <c r="H352" s="50"/>
      <c r="I352" s="4"/>
      <c r="M352" s="9" t="str">
        <f>IF('Student Record paste by SD'!A349&gt;8,"",IF('Student Record paste by SD'!I349="","",UPPER('Student Record paste by SD'!I349)))</f>
        <v/>
      </c>
    </row>
    <row r="353" spans="1:13" ht="21" customHeight="1">
      <c r="A353" s="54">
        <v>349</v>
      </c>
      <c r="B353" s="53" t="str">
        <f>IF('Student Record paste by SD'!A350&gt;8,"",IF('Student Record paste by SD'!E350="","",UPPER('Student Record paste by SD'!E350)))</f>
        <v/>
      </c>
      <c r="C353" s="53" t="str">
        <f>IF('Student Record paste by SD'!A350&gt;8,"",IF('Student Record paste by SD'!G350="","",UPPER('Student Record paste by SD'!G350)))</f>
        <v/>
      </c>
      <c r="D353" s="5" t="str">
        <f>IF('Student Record paste by SD'!A350&gt;8,"",IF('Student Record paste by SD'!A350="","",'Student Record paste by SD'!A350))</f>
        <v/>
      </c>
      <c r="E353" s="7" t="str">
        <f t="shared" si="10"/>
        <v/>
      </c>
      <c r="F353" s="25"/>
      <c r="G353" s="6" t="str">
        <f t="shared" si="11"/>
        <v/>
      </c>
      <c r="H353" s="50"/>
      <c r="I353" s="4"/>
      <c r="M353" s="9" t="str">
        <f>IF('Student Record paste by SD'!A350&gt;8,"",IF('Student Record paste by SD'!I350="","",UPPER('Student Record paste by SD'!I350)))</f>
        <v/>
      </c>
    </row>
    <row r="354" spans="1:13" ht="21" customHeight="1">
      <c r="A354" s="54">
        <v>350</v>
      </c>
      <c r="B354" s="53" t="str">
        <f>IF('Student Record paste by SD'!A351&gt;8,"",IF('Student Record paste by SD'!E351="","",UPPER('Student Record paste by SD'!E351)))</f>
        <v/>
      </c>
      <c r="C354" s="53" t="str">
        <f>IF('Student Record paste by SD'!A351&gt;8,"",IF('Student Record paste by SD'!G351="","",UPPER('Student Record paste by SD'!G351)))</f>
        <v/>
      </c>
      <c r="D354" s="5" t="str">
        <f>IF('Student Record paste by SD'!A351&gt;8,"",IF('Student Record paste by SD'!A351="","",'Student Record paste by SD'!A351))</f>
        <v/>
      </c>
      <c r="E354" s="7" t="str">
        <f t="shared" si="10"/>
        <v/>
      </c>
      <c r="F354" s="25"/>
      <c r="G354" s="6" t="str">
        <f t="shared" si="11"/>
        <v/>
      </c>
      <c r="H354" s="50"/>
      <c r="I354" s="4"/>
      <c r="M354" s="9" t="str">
        <f>IF('Student Record paste by SD'!A351&gt;8,"",IF('Student Record paste by SD'!I351="","",UPPER('Student Record paste by SD'!I351)))</f>
        <v/>
      </c>
    </row>
    <row r="355" spans="1:13" ht="21" customHeight="1">
      <c r="A355" s="54">
        <v>351</v>
      </c>
      <c r="B355" s="53" t="str">
        <f>IF('Student Record paste by SD'!A352&gt;8,"",IF('Student Record paste by SD'!E352="","",UPPER('Student Record paste by SD'!E352)))</f>
        <v/>
      </c>
      <c r="C355" s="53" t="str">
        <f>IF('Student Record paste by SD'!A352&gt;8,"",IF('Student Record paste by SD'!G352="","",UPPER('Student Record paste by SD'!G352)))</f>
        <v/>
      </c>
      <c r="D355" s="5" t="str">
        <f>IF('Student Record paste by SD'!A352&gt;8,"",IF('Student Record paste by SD'!A352="","",'Student Record paste by SD'!A352))</f>
        <v/>
      </c>
      <c r="E355" s="7" t="str">
        <f t="shared" si="10"/>
        <v/>
      </c>
      <c r="F355" s="25"/>
      <c r="G355" s="6" t="str">
        <f t="shared" si="11"/>
        <v/>
      </c>
      <c r="H355" s="50"/>
      <c r="I355" s="4"/>
      <c r="M355" s="9" t="str">
        <f>IF('Student Record paste by SD'!A352&gt;8,"",IF('Student Record paste by SD'!I352="","",UPPER('Student Record paste by SD'!I352)))</f>
        <v/>
      </c>
    </row>
    <row r="356" spans="1:13" ht="21" customHeight="1">
      <c r="A356" s="54">
        <v>352</v>
      </c>
      <c r="B356" s="53" t="str">
        <f>IF('Student Record paste by SD'!A353&gt;8,"",IF('Student Record paste by SD'!E353="","",UPPER('Student Record paste by SD'!E353)))</f>
        <v/>
      </c>
      <c r="C356" s="53" t="str">
        <f>IF('Student Record paste by SD'!A353&gt;8,"",IF('Student Record paste by SD'!G353="","",UPPER('Student Record paste by SD'!G353)))</f>
        <v/>
      </c>
      <c r="D356" s="5" t="str">
        <f>IF('Student Record paste by SD'!A353&gt;8,"",IF('Student Record paste by SD'!A353="","",'Student Record paste by SD'!A353))</f>
        <v/>
      </c>
      <c r="E356" s="7" t="str">
        <f t="shared" si="10"/>
        <v/>
      </c>
      <c r="F356" s="25"/>
      <c r="G356" s="6" t="str">
        <f t="shared" si="11"/>
        <v/>
      </c>
      <c r="H356" s="50"/>
      <c r="I356" s="4"/>
      <c r="M356" s="9" t="str">
        <f>IF('Student Record paste by SD'!A353&gt;8,"",IF('Student Record paste by SD'!I353="","",UPPER('Student Record paste by SD'!I353)))</f>
        <v/>
      </c>
    </row>
    <row r="357" spans="1:13" ht="21" customHeight="1">
      <c r="A357" s="54">
        <v>353</v>
      </c>
      <c r="B357" s="53" t="str">
        <f>IF('Student Record paste by SD'!A354&gt;8,"",IF('Student Record paste by SD'!E354="","",UPPER('Student Record paste by SD'!E354)))</f>
        <v/>
      </c>
      <c r="C357" s="53" t="str">
        <f>IF('Student Record paste by SD'!A354&gt;8,"",IF('Student Record paste by SD'!G354="","",UPPER('Student Record paste by SD'!G354)))</f>
        <v/>
      </c>
      <c r="D357" s="5" t="str">
        <f>IF('Student Record paste by SD'!A354&gt;8,"",IF('Student Record paste by SD'!A354="","",'Student Record paste by SD'!A354))</f>
        <v/>
      </c>
      <c r="E357" s="7" t="str">
        <f t="shared" si="10"/>
        <v/>
      </c>
      <c r="F357" s="25"/>
      <c r="G357" s="6" t="str">
        <f t="shared" si="11"/>
        <v/>
      </c>
      <c r="H357" s="50"/>
      <c r="I357" s="4"/>
      <c r="M357" s="9" t="str">
        <f>IF('Student Record paste by SD'!A354&gt;8,"",IF('Student Record paste by SD'!I354="","",UPPER('Student Record paste by SD'!I354)))</f>
        <v/>
      </c>
    </row>
    <row r="358" spans="1:13" ht="21" customHeight="1">
      <c r="A358" s="54">
        <v>354</v>
      </c>
      <c r="B358" s="53" t="str">
        <f>IF('Student Record paste by SD'!A355&gt;8,"",IF('Student Record paste by SD'!E355="","",UPPER('Student Record paste by SD'!E355)))</f>
        <v/>
      </c>
      <c r="C358" s="53" t="str">
        <f>IF('Student Record paste by SD'!A355&gt;8,"",IF('Student Record paste by SD'!G355="","",UPPER('Student Record paste by SD'!G355)))</f>
        <v/>
      </c>
      <c r="D358" s="5" t="str">
        <f>IF('Student Record paste by SD'!A355&gt;8,"",IF('Student Record paste by SD'!A355="","",'Student Record paste by SD'!A355))</f>
        <v/>
      </c>
      <c r="E358" s="7" t="str">
        <f t="shared" si="10"/>
        <v/>
      </c>
      <c r="F358" s="25"/>
      <c r="G358" s="6" t="str">
        <f t="shared" si="11"/>
        <v/>
      </c>
      <c r="H358" s="50"/>
      <c r="I358" s="4"/>
      <c r="M358" s="9" t="str">
        <f>IF('Student Record paste by SD'!A355&gt;8,"",IF('Student Record paste by SD'!I355="","",UPPER('Student Record paste by SD'!I355)))</f>
        <v/>
      </c>
    </row>
    <row r="359" spans="1:13" ht="21" customHeight="1">
      <c r="A359" s="54">
        <v>355</v>
      </c>
      <c r="B359" s="53" t="str">
        <f>IF('Student Record paste by SD'!A356&gt;8,"",IF('Student Record paste by SD'!E356="","",UPPER('Student Record paste by SD'!E356)))</f>
        <v/>
      </c>
      <c r="C359" s="53" t="str">
        <f>IF('Student Record paste by SD'!A356&gt;8,"",IF('Student Record paste by SD'!G356="","",UPPER('Student Record paste by SD'!G356)))</f>
        <v/>
      </c>
      <c r="D359" s="5" t="str">
        <f>IF('Student Record paste by SD'!A356&gt;8,"",IF('Student Record paste by SD'!A356="","",'Student Record paste by SD'!A356))</f>
        <v/>
      </c>
      <c r="E359" s="7" t="str">
        <f t="shared" si="10"/>
        <v/>
      </c>
      <c r="F359" s="25"/>
      <c r="G359" s="6" t="str">
        <f t="shared" si="11"/>
        <v/>
      </c>
      <c r="H359" s="50"/>
      <c r="I359" s="4"/>
      <c r="M359" s="9" t="str">
        <f>IF('Student Record paste by SD'!A356&gt;8,"",IF('Student Record paste by SD'!I356="","",UPPER('Student Record paste by SD'!I356)))</f>
        <v/>
      </c>
    </row>
    <row r="360" spans="1:13" ht="21" customHeight="1">
      <c r="A360" s="54">
        <v>356</v>
      </c>
      <c r="B360" s="53" t="str">
        <f>IF('Student Record paste by SD'!A357&gt;8,"",IF('Student Record paste by SD'!E357="","",UPPER('Student Record paste by SD'!E357)))</f>
        <v/>
      </c>
      <c r="C360" s="53" t="str">
        <f>IF('Student Record paste by SD'!A357&gt;8,"",IF('Student Record paste by SD'!G357="","",UPPER('Student Record paste by SD'!G357)))</f>
        <v/>
      </c>
      <c r="D360" s="5" t="str">
        <f>IF('Student Record paste by SD'!A357&gt;8,"",IF('Student Record paste by SD'!A357="","",'Student Record paste by SD'!A357))</f>
        <v/>
      </c>
      <c r="E360" s="7" t="str">
        <f t="shared" si="10"/>
        <v/>
      </c>
      <c r="F360" s="25"/>
      <c r="G360" s="6" t="str">
        <f t="shared" si="11"/>
        <v/>
      </c>
      <c r="H360" s="50"/>
      <c r="I360" s="4"/>
      <c r="M360" s="9" t="str">
        <f>IF('Student Record paste by SD'!A357&gt;8,"",IF('Student Record paste by SD'!I357="","",UPPER('Student Record paste by SD'!I357)))</f>
        <v/>
      </c>
    </row>
    <row r="361" spans="1:13" ht="21" customHeight="1">
      <c r="A361" s="54">
        <v>357</v>
      </c>
      <c r="B361" s="53" t="str">
        <f>IF('Student Record paste by SD'!A358&gt;8,"",IF('Student Record paste by SD'!E358="","",UPPER('Student Record paste by SD'!E358)))</f>
        <v/>
      </c>
      <c r="C361" s="53" t="str">
        <f>IF('Student Record paste by SD'!A358&gt;8,"",IF('Student Record paste by SD'!G358="","",UPPER('Student Record paste by SD'!G358)))</f>
        <v/>
      </c>
      <c r="D361" s="5" t="str">
        <f>IF('Student Record paste by SD'!A358&gt;8,"",IF('Student Record paste by SD'!A358="","",'Student Record paste by SD'!A358))</f>
        <v/>
      </c>
      <c r="E361" s="7" t="str">
        <f t="shared" si="10"/>
        <v/>
      </c>
      <c r="F361" s="25"/>
      <c r="G361" s="6" t="str">
        <f t="shared" si="11"/>
        <v/>
      </c>
      <c r="H361" s="50"/>
      <c r="I361" s="4"/>
      <c r="M361" s="9" t="str">
        <f>IF('Student Record paste by SD'!A358&gt;8,"",IF('Student Record paste by SD'!I358="","",UPPER('Student Record paste by SD'!I358)))</f>
        <v/>
      </c>
    </row>
    <row r="362" spans="1:13" ht="21" customHeight="1">
      <c r="A362" s="54">
        <v>358</v>
      </c>
      <c r="B362" s="53" t="str">
        <f>IF('Student Record paste by SD'!A359&gt;8,"",IF('Student Record paste by SD'!E359="","",UPPER('Student Record paste by SD'!E359)))</f>
        <v/>
      </c>
      <c r="C362" s="53" t="str">
        <f>IF('Student Record paste by SD'!A359&gt;8,"",IF('Student Record paste by SD'!G359="","",UPPER('Student Record paste by SD'!G359)))</f>
        <v/>
      </c>
      <c r="D362" s="5" t="str">
        <f>IF('Student Record paste by SD'!A359&gt;8,"",IF('Student Record paste by SD'!A359="","",'Student Record paste by SD'!A359))</f>
        <v/>
      </c>
      <c r="E362" s="7" t="str">
        <f t="shared" si="10"/>
        <v/>
      </c>
      <c r="F362" s="25"/>
      <c r="G362" s="6" t="str">
        <f t="shared" si="11"/>
        <v/>
      </c>
      <c r="H362" s="50"/>
      <c r="I362" s="4"/>
      <c r="M362" s="9" t="str">
        <f>IF('Student Record paste by SD'!A359&gt;8,"",IF('Student Record paste by SD'!I359="","",UPPER('Student Record paste by SD'!I359)))</f>
        <v/>
      </c>
    </row>
    <row r="363" spans="1:13" ht="21" customHeight="1">
      <c r="A363" s="54">
        <v>359</v>
      </c>
      <c r="B363" s="53" t="str">
        <f>IF('Student Record paste by SD'!A360&gt;8,"",IF('Student Record paste by SD'!E360="","",UPPER('Student Record paste by SD'!E360)))</f>
        <v/>
      </c>
      <c r="C363" s="53" t="str">
        <f>IF('Student Record paste by SD'!A360&gt;8,"",IF('Student Record paste by SD'!G360="","",UPPER('Student Record paste by SD'!G360)))</f>
        <v/>
      </c>
      <c r="D363" s="5" t="str">
        <f>IF('Student Record paste by SD'!A360&gt;8,"",IF('Student Record paste by SD'!A360="","",'Student Record paste by SD'!A360))</f>
        <v/>
      </c>
      <c r="E363" s="7" t="str">
        <f t="shared" si="10"/>
        <v/>
      </c>
      <c r="F363" s="25"/>
      <c r="G363" s="6" t="str">
        <f t="shared" si="11"/>
        <v/>
      </c>
      <c r="H363" s="50"/>
      <c r="I363" s="4"/>
      <c r="M363" s="9" t="str">
        <f>IF('Student Record paste by SD'!A360&gt;8,"",IF('Student Record paste by SD'!I360="","",UPPER('Student Record paste by SD'!I360)))</f>
        <v/>
      </c>
    </row>
    <row r="364" spans="1:13" ht="21" customHeight="1">
      <c r="A364" s="54">
        <v>360</v>
      </c>
      <c r="B364" s="53" t="str">
        <f>IF('Student Record paste by SD'!A361&gt;8,"",IF('Student Record paste by SD'!E361="","",UPPER('Student Record paste by SD'!E361)))</f>
        <v/>
      </c>
      <c r="C364" s="53" t="str">
        <f>IF('Student Record paste by SD'!A361&gt;8,"",IF('Student Record paste by SD'!G361="","",UPPER('Student Record paste by SD'!G361)))</f>
        <v/>
      </c>
      <c r="D364" s="5" t="str">
        <f>IF('Student Record paste by SD'!A361&gt;8,"",IF('Student Record paste by SD'!A361="","",'Student Record paste by SD'!A361))</f>
        <v/>
      </c>
      <c r="E364" s="7" t="str">
        <f t="shared" si="10"/>
        <v/>
      </c>
      <c r="F364" s="25"/>
      <c r="G364" s="6" t="str">
        <f t="shared" si="11"/>
        <v/>
      </c>
      <c r="H364" s="50"/>
      <c r="I364" s="4"/>
      <c r="M364" s="9" t="str">
        <f>IF('Student Record paste by SD'!A361&gt;8,"",IF('Student Record paste by SD'!I361="","",UPPER('Student Record paste by SD'!I361)))</f>
        <v/>
      </c>
    </row>
    <row r="365" spans="1:13" ht="21" customHeight="1">
      <c r="A365" s="54">
        <v>361</v>
      </c>
      <c r="B365" s="53" t="str">
        <f>IF('Student Record paste by SD'!A362&gt;8,"",IF('Student Record paste by SD'!E362="","",UPPER('Student Record paste by SD'!E362)))</f>
        <v/>
      </c>
      <c r="C365" s="53" t="str">
        <f>IF('Student Record paste by SD'!A362&gt;8,"",IF('Student Record paste by SD'!G362="","",UPPER('Student Record paste by SD'!G362)))</f>
        <v/>
      </c>
      <c r="D365" s="5" t="str">
        <f>IF('Student Record paste by SD'!A362&gt;8,"",IF('Student Record paste by SD'!A362="","",'Student Record paste by SD'!A362))</f>
        <v/>
      </c>
      <c r="E365" s="7" t="str">
        <f t="shared" si="10"/>
        <v/>
      </c>
      <c r="F365" s="25"/>
      <c r="G365" s="6" t="str">
        <f t="shared" si="11"/>
        <v/>
      </c>
      <c r="H365" s="50"/>
      <c r="I365" s="4"/>
      <c r="M365" s="9" t="str">
        <f>IF('Student Record paste by SD'!A362&gt;8,"",IF('Student Record paste by SD'!I362="","",UPPER('Student Record paste by SD'!I362)))</f>
        <v/>
      </c>
    </row>
    <row r="366" spans="1:13" ht="21" customHeight="1">
      <c r="A366" s="54">
        <v>362</v>
      </c>
      <c r="B366" s="53" t="str">
        <f>IF('Student Record paste by SD'!A363&gt;8,"",IF('Student Record paste by SD'!E363="","",UPPER('Student Record paste by SD'!E363)))</f>
        <v/>
      </c>
      <c r="C366" s="53" t="str">
        <f>IF('Student Record paste by SD'!A363&gt;8,"",IF('Student Record paste by SD'!G363="","",UPPER('Student Record paste by SD'!G363)))</f>
        <v/>
      </c>
      <c r="D366" s="5" t="str">
        <f>IF('Student Record paste by SD'!A363&gt;8,"",IF('Student Record paste by SD'!A363="","",'Student Record paste by SD'!A363))</f>
        <v/>
      </c>
      <c r="E366" s="7" t="str">
        <f t="shared" si="10"/>
        <v/>
      </c>
      <c r="F366" s="25"/>
      <c r="G366" s="6" t="str">
        <f t="shared" si="11"/>
        <v/>
      </c>
      <c r="H366" s="50"/>
      <c r="I366" s="4"/>
      <c r="M366" s="9" t="str">
        <f>IF('Student Record paste by SD'!A363&gt;8,"",IF('Student Record paste by SD'!I363="","",UPPER('Student Record paste by SD'!I363)))</f>
        <v/>
      </c>
    </row>
    <row r="367" spans="1:13" ht="21" customHeight="1">
      <c r="A367" s="54">
        <v>363</v>
      </c>
      <c r="B367" s="53" t="str">
        <f>IF('Student Record paste by SD'!A364&gt;8,"",IF('Student Record paste by SD'!E364="","",UPPER('Student Record paste by SD'!E364)))</f>
        <v/>
      </c>
      <c r="C367" s="53" t="str">
        <f>IF('Student Record paste by SD'!A364&gt;8,"",IF('Student Record paste by SD'!G364="","",UPPER('Student Record paste by SD'!G364)))</f>
        <v/>
      </c>
      <c r="D367" s="5" t="str">
        <f>IF('Student Record paste by SD'!A364&gt;8,"",IF('Student Record paste by SD'!A364="","",'Student Record paste by SD'!A364))</f>
        <v/>
      </c>
      <c r="E367" s="7" t="str">
        <f t="shared" si="10"/>
        <v/>
      </c>
      <c r="F367" s="25"/>
      <c r="G367" s="6" t="str">
        <f t="shared" si="11"/>
        <v/>
      </c>
      <c r="H367" s="50"/>
      <c r="I367" s="4"/>
      <c r="M367" s="9" t="str">
        <f>IF('Student Record paste by SD'!A364&gt;8,"",IF('Student Record paste by SD'!I364="","",UPPER('Student Record paste by SD'!I364)))</f>
        <v/>
      </c>
    </row>
    <row r="368" spans="1:13" ht="21" customHeight="1">
      <c r="A368" s="54">
        <v>364</v>
      </c>
      <c r="B368" s="53" t="str">
        <f>IF('Student Record paste by SD'!A365&gt;8,"",IF('Student Record paste by SD'!E365="","",UPPER('Student Record paste by SD'!E365)))</f>
        <v/>
      </c>
      <c r="C368" s="53" t="str">
        <f>IF('Student Record paste by SD'!A365&gt;8,"",IF('Student Record paste by SD'!G365="","",UPPER('Student Record paste by SD'!G365)))</f>
        <v/>
      </c>
      <c r="D368" s="5" t="str">
        <f>IF('Student Record paste by SD'!A365&gt;8,"",IF('Student Record paste by SD'!A365="","",'Student Record paste by SD'!A365))</f>
        <v/>
      </c>
      <c r="E368" s="7" t="str">
        <f t="shared" si="10"/>
        <v/>
      </c>
      <c r="F368" s="25"/>
      <c r="G368" s="6" t="str">
        <f t="shared" si="11"/>
        <v/>
      </c>
      <c r="H368" s="50"/>
      <c r="I368" s="4"/>
      <c r="M368" s="9" t="str">
        <f>IF('Student Record paste by SD'!A365&gt;8,"",IF('Student Record paste by SD'!I365="","",UPPER('Student Record paste by SD'!I365)))</f>
        <v/>
      </c>
    </row>
    <row r="369" spans="1:13" ht="21" customHeight="1">
      <c r="A369" s="54">
        <v>365</v>
      </c>
      <c r="B369" s="53" t="str">
        <f>IF('Student Record paste by SD'!A366&gt;8,"",IF('Student Record paste by SD'!E366="","",UPPER('Student Record paste by SD'!E366)))</f>
        <v/>
      </c>
      <c r="C369" s="53" t="str">
        <f>IF('Student Record paste by SD'!A366&gt;8,"",IF('Student Record paste by SD'!G366="","",UPPER('Student Record paste by SD'!G366)))</f>
        <v/>
      </c>
      <c r="D369" s="5" t="str">
        <f>IF('Student Record paste by SD'!A366&gt;8,"",IF('Student Record paste by SD'!A366="","",'Student Record paste by SD'!A366))</f>
        <v/>
      </c>
      <c r="E369" s="7" t="str">
        <f t="shared" si="10"/>
        <v/>
      </c>
      <c r="F369" s="25"/>
      <c r="G369" s="6" t="str">
        <f t="shared" si="11"/>
        <v/>
      </c>
      <c r="H369" s="50"/>
      <c r="I369" s="4"/>
      <c r="M369" s="9" t="str">
        <f>IF('Student Record paste by SD'!A366&gt;8,"",IF('Student Record paste by SD'!I366="","",UPPER('Student Record paste by SD'!I366)))</f>
        <v/>
      </c>
    </row>
    <row r="370" spans="1:13" ht="21" customHeight="1">
      <c r="A370" s="54">
        <v>366</v>
      </c>
      <c r="B370" s="53" t="str">
        <f>IF('Student Record paste by SD'!A367&gt;8,"",IF('Student Record paste by SD'!E367="","",UPPER('Student Record paste by SD'!E367)))</f>
        <v/>
      </c>
      <c r="C370" s="53" t="str">
        <f>IF('Student Record paste by SD'!A367&gt;8,"",IF('Student Record paste by SD'!G367="","",UPPER('Student Record paste by SD'!G367)))</f>
        <v/>
      </c>
      <c r="D370" s="5" t="str">
        <f>IF('Student Record paste by SD'!A367&gt;8,"",IF('Student Record paste by SD'!A367="","",'Student Record paste by SD'!A367))</f>
        <v/>
      </c>
      <c r="E370" s="7" t="str">
        <f t="shared" si="10"/>
        <v/>
      </c>
      <c r="F370" s="25"/>
      <c r="G370" s="6" t="str">
        <f t="shared" si="11"/>
        <v/>
      </c>
      <c r="H370" s="50"/>
      <c r="I370" s="4"/>
      <c r="M370" s="9" t="str">
        <f>IF('Student Record paste by SD'!A367&gt;8,"",IF('Student Record paste by SD'!I367="","",UPPER('Student Record paste by SD'!I367)))</f>
        <v/>
      </c>
    </row>
    <row r="371" spans="1:13" ht="21" customHeight="1">
      <c r="A371" s="54">
        <v>367</v>
      </c>
      <c r="B371" s="53" t="str">
        <f>IF('Student Record paste by SD'!A368&gt;8,"",IF('Student Record paste by SD'!E368="","",UPPER('Student Record paste by SD'!E368)))</f>
        <v/>
      </c>
      <c r="C371" s="53" t="str">
        <f>IF('Student Record paste by SD'!A368&gt;8,"",IF('Student Record paste by SD'!G368="","",UPPER('Student Record paste by SD'!G368)))</f>
        <v/>
      </c>
      <c r="D371" s="5" t="str">
        <f>IF('Student Record paste by SD'!A368&gt;8,"",IF('Student Record paste by SD'!A368="","",'Student Record paste by SD'!A368))</f>
        <v/>
      </c>
      <c r="E371" s="7" t="str">
        <f t="shared" si="10"/>
        <v/>
      </c>
      <c r="F371" s="25"/>
      <c r="G371" s="6" t="str">
        <f t="shared" si="11"/>
        <v/>
      </c>
      <c r="H371" s="50"/>
      <c r="I371" s="4"/>
      <c r="M371" s="9" t="str">
        <f>IF('Student Record paste by SD'!A368&gt;8,"",IF('Student Record paste by SD'!I368="","",UPPER('Student Record paste by SD'!I368)))</f>
        <v/>
      </c>
    </row>
    <row r="372" spans="1:13" ht="21" customHeight="1">
      <c r="A372" s="54">
        <v>368</v>
      </c>
      <c r="B372" s="53" t="str">
        <f>IF('Student Record paste by SD'!A369&gt;8,"",IF('Student Record paste by SD'!E369="","",UPPER('Student Record paste by SD'!E369)))</f>
        <v/>
      </c>
      <c r="C372" s="53" t="str">
        <f>IF('Student Record paste by SD'!A369&gt;8,"",IF('Student Record paste by SD'!G369="","",UPPER('Student Record paste by SD'!G369)))</f>
        <v/>
      </c>
      <c r="D372" s="5" t="str">
        <f>IF('Student Record paste by SD'!A369&gt;8,"",IF('Student Record paste by SD'!A369="","",'Student Record paste by SD'!A369))</f>
        <v/>
      </c>
      <c r="E372" s="7" t="str">
        <f t="shared" si="10"/>
        <v/>
      </c>
      <c r="F372" s="25"/>
      <c r="G372" s="6" t="str">
        <f t="shared" si="11"/>
        <v/>
      </c>
      <c r="H372" s="50"/>
      <c r="I372" s="4"/>
      <c r="M372" s="9" t="str">
        <f>IF('Student Record paste by SD'!A369&gt;8,"",IF('Student Record paste by SD'!I369="","",UPPER('Student Record paste by SD'!I369)))</f>
        <v/>
      </c>
    </row>
    <row r="373" spans="1:13" ht="21" customHeight="1">
      <c r="A373" s="54">
        <v>369</v>
      </c>
      <c r="B373" s="53" t="str">
        <f>IF('Student Record paste by SD'!A370&gt;8,"",IF('Student Record paste by SD'!E370="","",UPPER('Student Record paste by SD'!E370)))</f>
        <v/>
      </c>
      <c r="C373" s="53" t="str">
        <f>IF('Student Record paste by SD'!A370&gt;8,"",IF('Student Record paste by SD'!G370="","",UPPER('Student Record paste by SD'!G370)))</f>
        <v/>
      </c>
      <c r="D373" s="5" t="str">
        <f>IF('Student Record paste by SD'!A370&gt;8,"",IF('Student Record paste by SD'!A370="","",'Student Record paste by SD'!A370))</f>
        <v/>
      </c>
      <c r="E373" s="7" t="str">
        <f t="shared" si="10"/>
        <v/>
      </c>
      <c r="F373" s="25"/>
      <c r="G373" s="6" t="str">
        <f t="shared" si="11"/>
        <v/>
      </c>
      <c r="H373" s="50"/>
      <c r="I373" s="4"/>
      <c r="M373" s="9" t="str">
        <f>IF('Student Record paste by SD'!A370&gt;8,"",IF('Student Record paste by SD'!I370="","",UPPER('Student Record paste by SD'!I370)))</f>
        <v/>
      </c>
    </row>
    <row r="374" spans="1:13" ht="21" customHeight="1">
      <c r="A374" s="54">
        <v>370</v>
      </c>
      <c r="B374" s="53" t="str">
        <f>IF('Student Record paste by SD'!A371&gt;8,"",IF('Student Record paste by SD'!E371="","",UPPER('Student Record paste by SD'!E371)))</f>
        <v/>
      </c>
      <c r="C374" s="53" t="str">
        <f>IF('Student Record paste by SD'!A371&gt;8,"",IF('Student Record paste by SD'!G371="","",UPPER('Student Record paste by SD'!G371)))</f>
        <v/>
      </c>
      <c r="D374" s="5" t="str">
        <f>IF('Student Record paste by SD'!A371&gt;8,"",IF('Student Record paste by SD'!A371="","",'Student Record paste by SD'!A371))</f>
        <v/>
      </c>
      <c r="E374" s="7" t="str">
        <f t="shared" si="10"/>
        <v/>
      </c>
      <c r="F374" s="25"/>
      <c r="G374" s="6" t="str">
        <f t="shared" si="11"/>
        <v/>
      </c>
      <c r="H374" s="50"/>
      <c r="I374" s="4"/>
      <c r="M374" s="9" t="str">
        <f>IF('Student Record paste by SD'!A371&gt;8,"",IF('Student Record paste by SD'!I371="","",UPPER('Student Record paste by SD'!I371)))</f>
        <v/>
      </c>
    </row>
    <row r="375" spans="1:13" ht="21" customHeight="1">
      <c r="A375" s="54">
        <v>371</v>
      </c>
      <c r="B375" s="53" t="str">
        <f>IF('Student Record paste by SD'!A372&gt;8,"",IF('Student Record paste by SD'!E372="","",UPPER('Student Record paste by SD'!E372)))</f>
        <v/>
      </c>
      <c r="C375" s="53" t="str">
        <f>IF('Student Record paste by SD'!A372&gt;8,"",IF('Student Record paste by SD'!G372="","",UPPER('Student Record paste by SD'!G372)))</f>
        <v/>
      </c>
      <c r="D375" s="5" t="str">
        <f>IF('Student Record paste by SD'!A372&gt;8,"",IF('Student Record paste by SD'!A372="","",'Student Record paste by SD'!A372))</f>
        <v/>
      </c>
      <c r="E375" s="7" t="str">
        <f t="shared" si="10"/>
        <v/>
      </c>
      <c r="F375" s="25"/>
      <c r="G375" s="6" t="str">
        <f t="shared" si="11"/>
        <v/>
      </c>
      <c r="H375" s="50"/>
      <c r="I375" s="4"/>
      <c r="M375" s="9" t="str">
        <f>IF('Student Record paste by SD'!A372&gt;8,"",IF('Student Record paste by SD'!I372="","",UPPER('Student Record paste by SD'!I372)))</f>
        <v/>
      </c>
    </row>
    <row r="376" spans="1:13" ht="21" customHeight="1">
      <c r="A376" s="54">
        <v>372</v>
      </c>
      <c r="B376" s="53" t="str">
        <f>IF('Student Record paste by SD'!A373&gt;8,"",IF('Student Record paste by SD'!E373="","",UPPER('Student Record paste by SD'!E373)))</f>
        <v/>
      </c>
      <c r="C376" s="53" t="str">
        <f>IF('Student Record paste by SD'!A373&gt;8,"",IF('Student Record paste by SD'!G373="","",UPPER('Student Record paste by SD'!G373)))</f>
        <v/>
      </c>
      <c r="D376" s="5" t="str">
        <f>IF('Student Record paste by SD'!A373&gt;8,"",IF('Student Record paste by SD'!A373="","",'Student Record paste by SD'!A373))</f>
        <v/>
      </c>
      <c r="E376" s="7" t="str">
        <f t="shared" si="10"/>
        <v/>
      </c>
      <c r="F376" s="25"/>
      <c r="G376" s="6" t="str">
        <f t="shared" si="11"/>
        <v/>
      </c>
      <c r="H376" s="50"/>
      <c r="I376" s="4"/>
      <c r="M376" s="9" t="str">
        <f>IF('Student Record paste by SD'!A373&gt;8,"",IF('Student Record paste by SD'!I373="","",UPPER('Student Record paste by SD'!I373)))</f>
        <v/>
      </c>
    </row>
    <row r="377" spans="1:13" ht="21" customHeight="1">
      <c r="A377" s="54">
        <v>373</v>
      </c>
      <c r="B377" s="53" t="str">
        <f>IF('Student Record paste by SD'!A374&gt;8,"",IF('Student Record paste by SD'!E374="","",UPPER('Student Record paste by SD'!E374)))</f>
        <v/>
      </c>
      <c r="C377" s="53" t="str">
        <f>IF('Student Record paste by SD'!A374&gt;8,"",IF('Student Record paste by SD'!G374="","",UPPER('Student Record paste by SD'!G374)))</f>
        <v/>
      </c>
      <c r="D377" s="5" t="str">
        <f>IF('Student Record paste by SD'!A374&gt;8,"",IF('Student Record paste by SD'!A374="","",'Student Record paste by SD'!A374))</f>
        <v/>
      </c>
      <c r="E377" s="7" t="str">
        <f t="shared" si="10"/>
        <v/>
      </c>
      <c r="F377" s="25"/>
      <c r="G377" s="6" t="str">
        <f t="shared" si="11"/>
        <v/>
      </c>
      <c r="H377" s="50"/>
      <c r="I377" s="4"/>
      <c r="M377" s="9" t="str">
        <f>IF('Student Record paste by SD'!A374&gt;8,"",IF('Student Record paste by SD'!I374="","",UPPER('Student Record paste by SD'!I374)))</f>
        <v/>
      </c>
    </row>
    <row r="378" spans="1:13" ht="21" customHeight="1">
      <c r="A378" s="54">
        <v>374</v>
      </c>
      <c r="B378" s="53" t="str">
        <f>IF('Student Record paste by SD'!A375&gt;8,"",IF('Student Record paste by SD'!E375="","",UPPER('Student Record paste by SD'!E375)))</f>
        <v/>
      </c>
      <c r="C378" s="53" t="str">
        <f>IF('Student Record paste by SD'!A375&gt;8,"",IF('Student Record paste by SD'!G375="","",UPPER('Student Record paste by SD'!G375)))</f>
        <v/>
      </c>
      <c r="D378" s="5" t="str">
        <f>IF('Student Record paste by SD'!A375&gt;8,"",IF('Student Record paste by SD'!A375="","",'Student Record paste by SD'!A375))</f>
        <v/>
      </c>
      <c r="E378" s="7" t="str">
        <f t="shared" si="10"/>
        <v/>
      </c>
      <c r="F378" s="25"/>
      <c r="G378" s="6" t="str">
        <f t="shared" si="11"/>
        <v/>
      </c>
      <c r="H378" s="50"/>
      <c r="I378" s="4"/>
      <c r="M378" s="9" t="str">
        <f>IF('Student Record paste by SD'!A375&gt;8,"",IF('Student Record paste by SD'!I375="","",UPPER('Student Record paste by SD'!I375)))</f>
        <v/>
      </c>
    </row>
    <row r="379" spans="1:13" ht="21" customHeight="1">
      <c r="A379" s="54">
        <v>375</v>
      </c>
      <c r="B379" s="53" t="str">
        <f>IF('Student Record paste by SD'!A376&gt;8,"",IF('Student Record paste by SD'!E376="","",UPPER('Student Record paste by SD'!E376)))</f>
        <v/>
      </c>
      <c r="C379" s="53" t="str">
        <f>IF('Student Record paste by SD'!A376&gt;8,"",IF('Student Record paste by SD'!G376="","",UPPER('Student Record paste by SD'!G376)))</f>
        <v/>
      </c>
      <c r="D379" s="5" t="str">
        <f>IF('Student Record paste by SD'!A376&gt;8,"",IF('Student Record paste by SD'!A376="","",'Student Record paste by SD'!A376))</f>
        <v/>
      </c>
      <c r="E379" s="7" t="str">
        <f t="shared" si="10"/>
        <v/>
      </c>
      <c r="F379" s="25"/>
      <c r="G379" s="6" t="str">
        <f t="shared" si="11"/>
        <v/>
      </c>
      <c r="H379" s="50"/>
      <c r="I379" s="4"/>
      <c r="M379" s="9" t="str">
        <f>IF('Student Record paste by SD'!A376&gt;8,"",IF('Student Record paste by SD'!I376="","",UPPER('Student Record paste by SD'!I376)))</f>
        <v/>
      </c>
    </row>
    <row r="380" spans="1:13" ht="21" customHeight="1">
      <c r="A380" s="54">
        <v>376</v>
      </c>
      <c r="B380" s="53" t="str">
        <f>IF('Student Record paste by SD'!A377&gt;8,"",IF('Student Record paste by SD'!E377="","",UPPER('Student Record paste by SD'!E377)))</f>
        <v/>
      </c>
      <c r="C380" s="53" t="str">
        <f>IF('Student Record paste by SD'!A377&gt;8,"",IF('Student Record paste by SD'!G377="","",UPPER('Student Record paste by SD'!G377)))</f>
        <v/>
      </c>
      <c r="D380" s="5" t="str">
        <f>IF('Student Record paste by SD'!A377&gt;8,"",IF('Student Record paste by SD'!A377="","",'Student Record paste by SD'!A377))</f>
        <v/>
      </c>
      <c r="E380" s="7" t="str">
        <f t="shared" si="10"/>
        <v/>
      </c>
      <c r="F380" s="25"/>
      <c r="G380" s="6" t="str">
        <f t="shared" si="11"/>
        <v/>
      </c>
      <c r="H380" s="50"/>
      <c r="I380" s="4"/>
      <c r="M380" s="9" t="str">
        <f>IF('Student Record paste by SD'!A377&gt;8,"",IF('Student Record paste by SD'!I377="","",UPPER('Student Record paste by SD'!I377)))</f>
        <v/>
      </c>
    </row>
    <row r="381" spans="1:13" ht="21" customHeight="1">
      <c r="A381" s="54">
        <v>377</v>
      </c>
      <c r="B381" s="53" t="str">
        <f>IF('Student Record paste by SD'!A378&gt;8,"",IF('Student Record paste by SD'!E378="","",UPPER('Student Record paste by SD'!E378)))</f>
        <v/>
      </c>
      <c r="C381" s="53" t="str">
        <f>IF('Student Record paste by SD'!A378&gt;8,"",IF('Student Record paste by SD'!G378="","",UPPER('Student Record paste by SD'!G378)))</f>
        <v/>
      </c>
      <c r="D381" s="5" t="str">
        <f>IF('Student Record paste by SD'!A378&gt;8,"",IF('Student Record paste by SD'!A378="","",'Student Record paste by SD'!A378))</f>
        <v/>
      </c>
      <c r="E381" s="7" t="str">
        <f t="shared" si="10"/>
        <v/>
      </c>
      <c r="F381" s="25"/>
      <c r="G381" s="6" t="str">
        <f t="shared" si="11"/>
        <v/>
      </c>
      <c r="H381" s="50"/>
      <c r="I381" s="4"/>
      <c r="M381" s="9" t="str">
        <f>IF('Student Record paste by SD'!A378&gt;8,"",IF('Student Record paste by SD'!I378="","",UPPER('Student Record paste by SD'!I378)))</f>
        <v/>
      </c>
    </row>
    <row r="382" spans="1:13" ht="21" customHeight="1">
      <c r="A382" s="54">
        <v>378</v>
      </c>
      <c r="B382" s="53" t="str">
        <f>IF('Student Record paste by SD'!A379&gt;8,"",IF('Student Record paste by SD'!E379="","",UPPER('Student Record paste by SD'!E379)))</f>
        <v/>
      </c>
      <c r="C382" s="53" t="str">
        <f>IF('Student Record paste by SD'!A379&gt;8,"",IF('Student Record paste by SD'!G379="","",UPPER('Student Record paste by SD'!G379)))</f>
        <v/>
      </c>
      <c r="D382" s="5" t="str">
        <f>IF('Student Record paste by SD'!A379&gt;8,"",IF('Student Record paste by SD'!A379="","",'Student Record paste by SD'!A379))</f>
        <v/>
      </c>
      <c r="E382" s="7" t="str">
        <f t="shared" si="10"/>
        <v/>
      </c>
      <c r="F382" s="25"/>
      <c r="G382" s="6" t="str">
        <f t="shared" si="11"/>
        <v/>
      </c>
      <c r="H382" s="50"/>
      <c r="I382" s="4"/>
      <c r="M382" s="9" t="str">
        <f>IF('Student Record paste by SD'!A379&gt;8,"",IF('Student Record paste by SD'!I379="","",UPPER('Student Record paste by SD'!I379)))</f>
        <v/>
      </c>
    </row>
    <row r="383" spans="1:13" ht="21" customHeight="1">
      <c r="A383" s="54">
        <v>379</v>
      </c>
      <c r="B383" s="53" t="str">
        <f>IF('Student Record paste by SD'!A380&gt;8,"",IF('Student Record paste by SD'!E380="","",UPPER('Student Record paste by SD'!E380)))</f>
        <v/>
      </c>
      <c r="C383" s="53" t="str">
        <f>IF('Student Record paste by SD'!A380&gt;8,"",IF('Student Record paste by SD'!G380="","",UPPER('Student Record paste by SD'!G380)))</f>
        <v/>
      </c>
      <c r="D383" s="5" t="str">
        <f>IF('Student Record paste by SD'!A380&gt;8,"",IF('Student Record paste by SD'!A380="","",'Student Record paste by SD'!A380))</f>
        <v/>
      </c>
      <c r="E383" s="7" t="str">
        <f t="shared" si="10"/>
        <v/>
      </c>
      <c r="F383" s="25"/>
      <c r="G383" s="6" t="str">
        <f t="shared" si="11"/>
        <v/>
      </c>
      <c r="H383" s="50"/>
      <c r="I383" s="4"/>
      <c r="M383" s="9" t="str">
        <f>IF('Student Record paste by SD'!A380&gt;8,"",IF('Student Record paste by SD'!I380="","",UPPER('Student Record paste by SD'!I380)))</f>
        <v/>
      </c>
    </row>
    <row r="384" spans="1:13" ht="21" customHeight="1">
      <c r="A384" s="54">
        <v>380</v>
      </c>
      <c r="B384" s="53" t="str">
        <f>IF('Student Record paste by SD'!A381&gt;8,"",IF('Student Record paste by SD'!E381="","",UPPER('Student Record paste by SD'!E381)))</f>
        <v/>
      </c>
      <c r="C384" s="53" t="str">
        <f>IF('Student Record paste by SD'!A381&gt;8,"",IF('Student Record paste by SD'!G381="","",UPPER('Student Record paste by SD'!G381)))</f>
        <v/>
      </c>
      <c r="D384" s="5" t="str">
        <f>IF('Student Record paste by SD'!A381&gt;8,"",IF('Student Record paste by SD'!A381="","",'Student Record paste by SD'!A381))</f>
        <v/>
      </c>
      <c r="E384" s="7" t="str">
        <f t="shared" si="10"/>
        <v/>
      </c>
      <c r="F384" s="25"/>
      <c r="G384" s="6" t="str">
        <f t="shared" si="11"/>
        <v/>
      </c>
      <c r="H384" s="50"/>
      <c r="I384" s="4"/>
      <c r="M384" s="9" t="str">
        <f>IF('Student Record paste by SD'!A381&gt;8,"",IF('Student Record paste by SD'!I381="","",UPPER('Student Record paste by SD'!I381)))</f>
        <v/>
      </c>
    </row>
    <row r="385" spans="1:13" ht="21" customHeight="1">
      <c r="A385" s="54">
        <v>381</v>
      </c>
      <c r="B385" s="53" t="str">
        <f>IF('Student Record paste by SD'!A382&gt;8,"",IF('Student Record paste by SD'!E382="","",UPPER('Student Record paste by SD'!E382)))</f>
        <v/>
      </c>
      <c r="C385" s="53" t="str">
        <f>IF('Student Record paste by SD'!A382&gt;8,"",IF('Student Record paste by SD'!G382="","",UPPER('Student Record paste by SD'!G382)))</f>
        <v/>
      </c>
      <c r="D385" s="5" t="str">
        <f>IF('Student Record paste by SD'!A382&gt;8,"",IF('Student Record paste by SD'!A382="","",'Student Record paste by SD'!A382))</f>
        <v/>
      </c>
      <c r="E385" s="7" t="str">
        <f t="shared" si="10"/>
        <v/>
      </c>
      <c r="F385" s="25"/>
      <c r="G385" s="6" t="str">
        <f t="shared" si="11"/>
        <v/>
      </c>
      <c r="H385" s="50"/>
      <c r="I385" s="4"/>
      <c r="M385" s="9" t="str">
        <f>IF('Student Record paste by SD'!A382&gt;8,"",IF('Student Record paste by SD'!I382="","",UPPER('Student Record paste by SD'!I382)))</f>
        <v/>
      </c>
    </row>
    <row r="386" spans="1:13" ht="21" customHeight="1">
      <c r="A386" s="54">
        <v>382</v>
      </c>
      <c r="B386" s="53" t="str">
        <f>IF('Student Record paste by SD'!A383&gt;8,"",IF('Student Record paste by SD'!E383="","",UPPER('Student Record paste by SD'!E383)))</f>
        <v/>
      </c>
      <c r="C386" s="53" t="str">
        <f>IF('Student Record paste by SD'!A383&gt;8,"",IF('Student Record paste by SD'!G383="","",UPPER('Student Record paste by SD'!G383)))</f>
        <v/>
      </c>
      <c r="D386" s="5" t="str">
        <f>IF('Student Record paste by SD'!A383&gt;8,"",IF('Student Record paste by SD'!A383="","",'Student Record paste by SD'!A383))</f>
        <v/>
      </c>
      <c r="E386" s="7" t="str">
        <f t="shared" si="10"/>
        <v/>
      </c>
      <c r="F386" s="25"/>
      <c r="G386" s="6" t="str">
        <f t="shared" si="11"/>
        <v/>
      </c>
      <c r="H386" s="50"/>
      <c r="I386" s="4"/>
      <c r="M386" s="9" t="str">
        <f>IF('Student Record paste by SD'!A383&gt;8,"",IF('Student Record paste by SD'!I383="","",UPPER('Student Record paste by SD'!I383)))</f>
        <v/>
      </c>
    </row>
    <row r="387" spans="1:13" ht="21" customHeight="1">
      <c r="A387" s="54">
        <v>383</v>
      </c>
      <c r="B387" s="53" t="str">
        <f>IF('Student Record paste by SD'!A384&gt;8,"",IF('Student Record paste by SD'!E384="","",UPPER('Student Record paste by SD'!E384)))</f>
        <v/>
      </c>
      <c r="C387" s="53" t="str">
        <f>IF('Student Record paste by SD'!A384&gt;8,"",IF('Student Record paste by SD'!G384="","",UPPER('Student Record paste by SD'!G384)))</f>
        <v/>
      </c>
      <c r="D387" s="5" t="str">
        <f>IF('Student Record paste by SD'!A384&gt;8,"",IF('Student Record paste by SD'!A384="","",'Student Record paste by SD'!A384))</f>
        <v/>
      </c>
      <c r="E387" s="7" t="str">
        <f t="shared" si="10"/>
        <v/>
      </c>
      <c r="F387" s="25"/>
      <c r="G387" s="6" t="str">
        <f t="shared" si="11"/>
        <v/>
      </c>
      <c r="H387" s="50"/>
      <c r="I387" s="4"/>
      <c r="M387" s="9" t="str">
        <f>IF('Student Record paste by SD'!A384&gt;8,"",IF('Student Record paste by SD'!I384="","",UPPER('Student Record paste by SD'!I384)))</f>
        <v/>
      </c>
    </row>
    <row r="388" spans="1:13" ht="21" customHeight="1">
      <c r="A388" s="54">
        <v>384</v>
      </c>
      <c r="B388" s="53" t="str">
        <f>IF('Student Record paste by SD'!A385&gt;8,"",IF('Student Record paste by SD'!E385="","",UPPER('Student Record paste by SD'!E385)))</f>
        <v/>
      </c>
      <c r="C388" s="53" t="str">
        <f>IF('Student Record paste by SD'!A385&gt;8,"",IF('Student Record paste by SD'!G385="","",UPPER('Student Record paste by SD'!G385)))</f>
        <v/>
      </c>
      <c r="D388" s="5" t="str">
        <f>IF('Student Record paste by SD'!A385&gt;8,"",IF('Student Record paste by SD'!A385="","",'Student Record paste by SD'!A385))</f>
        <v/>
      </c>
      <c r="E388" s="7" t="str">
        <f t="shared" si="10"/>
        <v/>
      </c>
      <c r="F388" s="25"/>
      <c r="G388" s="6" t="str">
        <f t="shared" si="11"/>
        <v/>
      </c>
      <c r="H388" s="50"/>
      <c r="I388" s="4"/>
      <c r="M388" s="9" t="str">
        <f>IF('Student Record paste by SD'!A385&gt;8,"",IF('Student Record paste by SD'!I385="","",UPPER('Student Record paste by SD'!I385)))</f>
        <v/>
      </c>
    </row>
    <row r="389" spans="1:13" ht="21" customHeight="1">
      <c r="A389" s="54">
        <v>385</v>
      </c>
      <c r="B389" s="53" t="str">
        <f>IF('Student Record paste by SD'!A386&gt;8,"",IF('Student Record paste by SD'!E386="","",UPPER('Student Record paste by SD'!E386)))</f>
        <v/>
      </c>
      <c r="C389" s="53" t="str">
        <f>IF('Student Record paste by SD'!A386&gt;8,"",IF('Student Record paste by SD'!G386="","",UPPER('Student Record paste by SD'!G386)))</f>
        <v/>
      </c>
      <c r="D389" s="5" t="str">
        <f>IF('Student Record paste by SD'!A386&gt;8,"",IF('Student Record paste by SD'!A386="","",'Student Record paste by SD'!A386))</f>
        <v/>
      </c>
      <c r="E389" s="7" t="str">
        <f t="shared" si="10"/>
        <v/>
      </c>
      <c r="F389" s="25"/>
      <c r="G389" s="6" t="str">
        <f t="shared" si="11"/>
        <v/>
      </c>
      <c r="H389" s="50"/>
      <c r="I389" s="4"/>
      <c r="M389" s="9" t="str">
        <f>IF('Student Record paste by SD'!A386&gt;8,"",IF('Student Record paste by SD'!I386="","",UPPER('Student Record paste by SD'!I386)))</f>
        <v/>
      </c>
    </row>
    <row r="390" spans="1:13" ht="21" customHeight="1">
      <c r="A390" s="54">
        <v>386</v>
      </c>
      <c r="B390" s="53" t="str">
        <f>IF('Student Record paste by SD'!A387&gt;8,"",IF('Student Record paste by SD'!E387="","",UPPER('Student Record paste by SD'!E387)))</f>
        <v/>
      </c>
      <c r="C390" s="53" t="str">
        <f>IF('Student Record paste by SD'!A387&gt;8,"",IF('Student Record paste by SD'!G387="","",UPPER('Student Record paste by SD'!G387)))</f>
        <v/>
      </c>
      <c r="D390" s="5" t="str">
        <f>IF('Student Record paste by SD'!A387&gt;8,"",IF('Student Record paste by SD'!A387="","",'Student Record paste by SD'!A387))</f>
        <v/>
      </c>
      <c r="E390" s="7" t="str">
        <f t="shared" ref="E390:E453" si="12">IF(OR(D390="",F390=""),"",G390-F390)</f>
        <v/>
      </c>
      <c r="F390" s="25"/>
      <c r="G390" s="6" t="str">
        <f t="shared" ref="G390:G453" si="13">IF(OR(D390="",F390=""),"",IF(D390&gt;=6,"14.1",IF(D390&gt;=1,"9.4",0)))</f>
        <v/>
      </c>
      <c r="H390" s="50"/>
      <c r="I390" s="4"/>
      <c r="M390" s="9" t="str">
        <f>IF('Student Record paste by SD'!A387&gt;8,"",IF('Student Record paste by SD'!I387="","",UPPER('Student Record paste by SD'!I387)))</f>
        <v/>
      </c>
    </row>
    <row r="391" spans="1:13" ht="21" customHeight="1">
      <c r="A391" s="54">
        <v>387</v>
      </c>
      <c r="B391" s="53" t="str">
        <f>IF('Student Record paste by SD'!A388&gt;8,"",IF('Student Record paste by SD'!E388="","",UPPER('Student Record paste by SD'!E388)))</f>
        <v/>
      </c>
      <c r="C391" s="53" t="str">
        <f>IF('Student Record paste by SD'!A388&gt;8,"",IF('Student Record paste by SD'!G388="","",UPPER('Student Record paste by SD'!G388)))</f>
        <v/>
      </c>
      <c r="D391" s="5" t="str">
        <f>IF('Student Record paste by SD'!A388&gt;8,"",IF('Student Record paste by SD'!A388="","",'Student Record paste by SD'!A388))</f>
        <v/>
      </c>
      <c r="E391" s="7" t="str">
        <f t="shared" si="12"/>
        <v/>
      </c>
      <c r="F391" s="25"/>
      <c r="G391" s="6" t="str">
        <f t="shared" si="13"/>
        <v/>
      </c>
      <c r="H391" s="50"/>
      <c r="I391" s="4"/>
      <c r="M391" s="9" t="str">
        <f>IF('Student Record paste by SD'!A388&gt;8,"",IF('Student Record paste by SD'!I388="","",UPPER('Student Record paste by SD'!I388)))</f>
        <v/>
      </c>
    </row>
    <row r="392" spans="1:13" ht="21" customHeight="1">
      <c r="A392" s="54">
        <v>388</v>
      </c>
      <c r="B392" s="53" t="str">
        <f>IF('Student Record paste by SD'!A389&gt;8,"",IF('Student Record paste by SD'!E389="","",UPPER('Student Record paste by SD'!E389)))</f>
        <v/>
      </c>
      <c r="C392" s="53" t="str">
        <f>IF('Student Record paste by SD'!A389&gt;8,"",IF('Student Record paste by SD'!G389="","",UPPER('Student Record paste by SD'!G389)))</f>
        <v/>
      </c>
      <c r="D392" s="5" t="str">
        <f>IF('Student Record paste by SD'!A389&gt;8,"",IF('Student Record paste by SD'!A389="","",'Student Record paste by SD'!A389))</f>
        <v/>
      </c>
      <c r="E392" s="7" t="str">
        <f t="shared" si="12"/>
        <v/>
      </c>
      <c r="F392" s="25"/>
      <c r="G392" s="6" t="str">
        <f t="shared" si="13"/>
        <v/>
      </c>
      <c r="H392" s="50"/>
      <c r="I392" s="4"/>
      <c r="M392" s="9" t="str">
        <f>IF('Student Record paste by SD'!A389&gt;8,"",IF('Student Record paste by SD'!I389="","",UPPER('Student Record paste by SD'!I389)))</f>
        <v/>
      </c>
    </row>
    <row r="393" spans="1:13" ht="21" customHeight="1">
      <c r="A393" s="54">
        <v>389</v>
      </c>
      <c r="B393" s="53" t="str">
        <f>IF('Student Record paste by SD'!A390&gt;8,"",IF('Student Record paste by SD'!E390="","",UPPER('Student Record paste by SD'!E390)))</f>
        <v/>
      </c>
      <c r="C393" s="53" t="str">
        <f>IF('Student Record paste by SD'!A390&gt;8,"",IF('Student Record paste by SD'!G390="","",UPPER('Student Record paste by SD'!G390)))</f>
        <v/>
      </c>
      <c r="D393" s="5" t="str">
        <f>IF('Student Record paste by SD'!A390&gt;8,"",IF('Student Record paste by SD'!A390="","",'Student Record paste by SD'!A390))</f>
        <v/>
      </c>
      <c r="E393" s="7" t="str">
        <f t="shared" si="12"/>
        <v/>
      </c>
      <c r="F393" s="25"/>
      <c r="G393" s="6" t="str">
        <f t="shared" si="13"/>
        <v/>
      </c>
      <c r="H393" s="50"/>
      <c r="I393" s="4"/>
      <c r="M393" s="9" t="str">
        <f>IF('Student Record paste by SD'!A390&gt;8,"",IF('Student Record paste by SD'!I390="","",UPPER('Student Record paste by SD'!I390)))</f>
        <v/>
      </c>
    </row>
    <row r="394" spans="1:13" ht="21" customHeight="1">
      <c r="A394" s="54">
        <v>390</v>
      </c>
      <c r="B394" s="53" t="str">
        <f>IF('Student Record paste by SD'!A391&gt;8,"",IF('Student Record paste by SD'!E391="","",UPPER('Student Record paste by SD'!E391)))</f>
        <v/>
      </c>
      <c r="C394" s="53" t="str">
        <f>IF('Student Record paste by SD'!A391&gt;8,"",IF('Student Record paste by SD'!G391="","",UPPER('Student Record paste by SD'!G391)))</f>
        <v/>
      </c>
      <c r="D394" s="5" t="str">
        <f>IF('Student Record paste by SD'!A391&gt;8,"",IF('Student Record paste by SD'!A391="","",'Student Record paste by SD'!A391))</f>
        <v/>
      </c>
      <c r="E394" s="7" t="str">
        <f t="shared" si="12"/>
        <v/>
      </c>
      <c r="F394" s="25"/>
      <c r="G394" s="6" t="str">
        <f t="shared" si="13"/>
        <v/>
      </c>
      <c r="H394" s="50"/>
      <c r="I394" s="4"/>
      <c r="M394" s="9" t="str">
        <f>IF('Student Record paste by SD'!A391&gt;8,"",IF('Student Record paste by SD'!I391="","",UPPER('Student Record paste by SD'!I391)))</f>
        <v/>
      </c>
    </row>
    <row r="395" spans="1:13" ht="21" customHeight="1">
      <c r="A395" s="54">
        <v>391</v>
      </c>
      <c r="B395" s="53" t="str">
        <f>IF('Student Record paste by SD'!A392&gt;8,"",IF('Student Record paste by SD'!E392="","",UPPER('Student Record paste by SD'!E392)))</f>
        <v/>
      </c>
      <c r="C395" s="53" t="str">
        <f>IF('Student Record paste by SD'!A392&gt;8,"",IF('Student Record paste by SD'!G392="","",UPPER('Student Record paste by SD'!G392)))</f>
        <v/>
      </c>
      <c r="D395" s="5" t="str">
        <f>IF('Student Record paste by SD'!A392&gt;8,"",IF('Student Record paste by SD'!A392="","",'Student Record paste by SD'!A392))</f>
        <v/>
      </c>
      <c r="E395" s="7" t="str">
        <f t="shared" si="12"/>
        <v/>
      </c>
      <c r="F395" s="25"/>
      <c r="G395" s="6" t="str">
        <f t="shared" si="13"/>
        <v/>
      </c>
      <c r="H395" s="50"/>
      <c r="I395" s="4"/>
      <c r="M395" s="9" t="str">
        <f>IF('Student Record paste by SD'!A392&gt;8,"",IF('Student Record paste by SD'!I392="","",UPPER('Student Record paste by SD'!I392)))</f>
        <v/>
      </c>
    </row>
    <row r="396" spans="1:13" ht="21" customHeight="1">
      <c r="A396" s="54">
        <v>392</v>
      </c>
      <c r="B396" s="53" t="str">
        <f>IF('Student Record paste by SD'!A393&gt;8,"",IF('Student Record paste by SD'!E393="","",UPPER('Student Record paste by SD'!E393)))</f>
        <v/>
      </c>
      <c r="C396" s="53" t="str">
        <f>IF('Student Record paste by SD'!A393&gt;8,"",IF('Student Record paste by SD'!G393="","",UPPER('Student Record paste by SD'!G393)))</f>
        <v/>
      </c>
      <c r="D396" s="5" t="str">
        <f>IF('Student Record paste by SD'!A393&gt;8,"",IF('Student Record paste by SD'!A393="","",'Student Record paste by SD'!A393))</f>
        <v/>
      </c>
      <c r="E396" s="7" t="str">
        <f t="shared" si="12"/>
        <v/>
      </c>
      <c r="F396" s="25"/>
      <c r="G396" s="6" t="str">
        <f t="shared" si="13"/>
        <v/>
      </c>
      <c r="H396" s="50"/>
      <c r="I396" s="4"/>
      <c r="M396" s="9" t="str">
        <f>IF('Student Record paste by SD'!A393&gt;8,"",IF('Student Record paste by SD'!I393="","",UPPER('Student Record paste by SD'!I393)))</f>
        <v/>
      </c>
    </row>
    <row r="397" spans="1:13" ht="21" customHeight="1">
      <c r="A397" s="54">
        <v>393</v>
      </c>
      <c r="B397" s="53" t="str">
        <f>IF('Student Record paste by SD'!A394&gt;8,"",IF('Student Record paste by SD'!E394="","",UPPER('Student Record paste by SD'!E394)))</f>
        <v/>
      </c>
      <c r="C397" s="53" t="str">
        <f>IF('Student Record paste by SD'!A394&gt;8,"",IF('Student Record paste by SD'!G394="","",UPPER('Student Record paste by SD'!G394)))</f>
        <v/>
      </c>
      <c r="D397" s="5" t="str">
        <f>IF('Student Record paste by SD'!A394&gt;8,"",IF('Student Record paste by SD'!A394="","",'Student Record paste by SD'!A394))</f>
        <v/>
      </c>
      <c r="E397" s="7" t="str">
        <f t="shared" si="12"/>
        <v/>
      </c>
      <c r="F397" s="25"/>
      <c r="G397" s="6" t="str">
        <f t="shared" si="13"/>
        <v/>
      </c>
      <c r="H397" s="50"/>
      <c r="I397" s="4"/>
      <c r="M397" s="9" t="str">
        <f>IF('Student Record paste by SD'!A394&gt;8,"",IF('Student Record paste by SD'!I394="","",UPPER('Student Record paste by SD'!I394)))</f>
        <v/>
      </c>
    </row>
    <row r="398" spans="1:13" ht="21" customHeight="1">
      <c r="A398" s="54">
        <v>394</v>
      </c>
      <c r="B398" s="53" t="str">
        <f>IF('Student Record paste by SD'!A395&gt;8,"",IF('Student Record paste by SD'!E395="","",UPPER('Student Record paste by SD'!E395)))</f>
        <v/>
      </c>
      <c r="C398" s="53" t="str">
        <f>IF('Student Record paste by SD'!A395&gt;8,"",IF('Student Record paste by SD'!G395="","",UPPER('Student Record paste by SD'!G395)))</f>
        <v/>
      </c>
      <c r="D398" s="5" t="str">
        <f>IF('Student Record paste by SD'!A395&gt;8,"",IF('Student Record paste by SD'!A395="","",'Student Record paste by SD'!A395))</f>
        <v/>
      </c>
      <c r="E398" s="7" t="str">
        <f t="shared" si="12"/>
        <v/>
      </c>
      <c r="F398" s="25"/>
      <c r="G398" s="6" t="str">
        <f t="shared" si="13"/>
        <v/>
      </c>
      <c r="H398" s="50"/>
      <c r="I398" s="4"/>
      <c r="M398" s="9" t="str">
        <f>IF('Student Record paste by SD'!A395&gt;8,"",IF('Student Record paste by SD'!I395="","",UPPER('Student Record paste by SD'!I395)))</f>
        <v/>
      </c>
    </row>
    <row r="399" spans="1:13" ht="21" customHeight="1">
      <c r="A399" s="54">
        <v>395</v>
      </c>
      <c r="B399" s="53" t="str">
        <f>IF('Student Record paste by SD'!A396&gt;8,"",IF('Student Record paste by SD'!E396="","",UPPER('Student Record paste by SD'!E396)))</f>
        <v/>
      </c>
      <c r="C399" s="53" t="str">
        <f>IF('Student Record paste by SD'!A396&gt;8,"",IF('Student Record paste by SD'!G396="","",UPPER('Student Record paste by SD'!G396)))</f>
        <v/>
      </c>
      <c r="D399" s="5" t="str">
        <f>IF('Student Record paste by SD'!A396&gt;8,"",IF('Student Record paste by SD'!A396="","",'Student Record paste by SD'!A396))</f>
        <v/>
      </c>
      <c r="E399" s="7" t="str">
        <f t="shared" si="12"/>
        <v/>
      </c>
      <c r="F399" s="25"/>
      <c r="G399" s="6" t="str">
        <f t="shared" si="13"/>
        <v/>
      </c>
      <c r="H399" s="50"/>
      <c r="I399" s="4"/>
      <c r="M399" s="9" t="str">
        <f>IF('Student Record paste by SD'!A396&gt;8,"",IF('Student Record paste by SD'!I396="","",UPPER('Student Record paste by SD'!I396)))</f>
        <v/>
      </c>
    </row>
    <row r="400" spans="1:13" ht="21" customHeight="1">
      <c r="A400" s="54">
        <v>396</v>
      </c>
      <c r="B400" s="53" t="str">
        <f>IF('Student Record paste by SD'!A397&gt;8,"",IF('Student Record paste by SD'!E397="","",UPPER('Student Record paste by SD'!E397)))</f>
        <v/>
      </c>
      <c r="C400" s="53" t="str">
        <f>IF('Student Record paste by SD'!A397&gt;8,"",IF('Student Record paste by SD'!G397="","",UPPER('Student Record paste by SD'!G397)))</f>
        <v/>
      </c>
      <c r="D400" s="5" t="str">
        <f>IF('Student Record paste by SD'!A397&gt;8,"",IF('Student Record paste by SD'!A397="","",'Student Record paste by SD'!A397))</f>
        <v/>
      </c>
      <c r="E400" s="7" t="str">
        <f t="shared" si="12"/>
        <v/>
      </c>
      <c r="F400" s="25"/>
      <c r="G400" s="6" t="str">
        <f t="shared" si="13"/>
        <v/>
      </c>
      <c r="H400" s="50"/>
      <c r="I400" s="4"/>
      <c r="M400" s="9" t="str">
        <f>IF('Student Record paste by SD'!A397&gt;8,"",IF('Student Record paste by SD'!I397="","",UPPER('Student Record paste by SD'!I397)))</f>
        <v/>
      </c>
    </row>
    <row r="401" spans="1:13" ht="21" customHeight="1">
      <c r="A401" s="54">
        <v>397</v>
      </c>
      <c r="B401" s="53" t="str">
        <f>IF('Student Record paste by SD'!A398&gt;8,"",IF('Student Record paste by SD'!E398="","",UPPER('Student Record paste by SD'!E398)))</f>
        <v/>
      </c>
      <c r="C401" s="53" t="str">
        <f>IF('Student Record paste by SD'!A398&gt;8,"",IF('Student Record paste by SD'!G398="","",UPPER('Student Record paste by SD'!G398)))</f>
        <v/>
      </c>
      <c r="D401" s="5" t="str">
        <f>IF('Student Record paste by SD'!A398&gt;8,"",IF('Student Record paste by SD'!A398="","",'Student Record paste by SD'!A398))</f>
        <v/>
      </c>
      <c r="E401" s="7" t="str">
        <f t="shared" si="12"/>
        <v/>
      </c>
      <c r="F401" s="25"/>
      <c r="G401" s="6" t="str">
        <f t="shared" si="13"/>
        <v/>
      </c>
      <c r="H401" s="50"/>
      <c r="I401" s="4"/>
      <c r="M401" s="9" t="str">
        <f>IF('Student Record paste by SD'!A398&gt;8,"",IF('Student Record paste by SD'!I398="","",UPPER('Student Record paste by SD'!I398)))</f>
        <v/>
      </c>
    </row>
    <row r="402" spans="1:13" ht="21" customHeight="1">
      <c r="A402" s="54">
        <v>398</v>
      </c>
      <c r="B402" s="53" t="str">
        <f>IF('Student Record paste by SD'!A399&gt;8,"",IF('Student Record paste by SD'!E399="","",UPPER('Student Record paste by SD'!E399)))</f>
        <v/>
      </c>
      <c r="C402" s="53" t="str">
        <f>IF('Student Record paste by SD'!A399&gt;8,"",IF('Student Record paste by SD'!G399="","",UPPER('Student Record paste by SD'!G399)))</f>
        <v/>
      </c>
      <c r="D402" s="5" t="str">
        <f>IF('Student Record paste by SD'!A399&gt;8,"",IF('Student Record paste by SD'!A399="","",'Student Record paste by SD'!A399))</f>
        <v/>
      </c>
      <c r="E402" s="7" t="str">
        <f t="shared" si="12"/>
        <v/>
      </c>
      <c r="F402" s="25"/>
      <c r="G402" s="6" t="str">
        <f t="shared" si="13"/>
        <v/>
      </c>
      <c r="H402" s="50"/>
      <c r="I402" s="4"/>
      <c r="M402" s="9" t="str">
        <f>IF('Student Record paste by SD'!A399&gt;8,"",IF('Student Record paste by SD'!I399="","",UPPER('Student Record paste by SD'!I399)))</f>
        <v/>
      </c>
    </row>
    <row r="403" spans="1:13" ht="21" customHeight="1">
      <c r="A403" s="54">
        <v>399</v>
      </c>
      <c r="B403" s="53" t="str">
        <f>IF('Student Record paste by SD'!A400&gt;8,"",IF('Student Record paste by SD'!E400="","",UPPER('Student Record paste by SD'!E400)))</f>
        <v/>
      </c>
      <c r="C403" s="53" t="str">
        <f>IF('Student Record paste by SD'!A400&gt;8,"",IF('Student Record paste by SD'!G400="","",UPPER('Student Record paste by SD'!G400)))</f>
        <v/>
      </c>
      <c r="D403" s="5" t="str">
        <f>IF('Student Record paste by SD'!A400&gt;8,"",IF('Student Record paste by SD'!A400="","",'Student Record paste by SD'!A400))</f>
        <v/>
      </c>
      <c r="E403" s="7" t="str">
        <f t="shared" si="12"/>
        <v/>
      </c>
      <c r="F403" s="25"/>
      <c r="G403" s="6" t="str">
        <f t="shared" si="13"/>
        <v/>
      </c>
      <c r="H403" s="50"/>
      <c r="I403" s="4"/>
      <c r="M403" s="9" t="str">
        <f>IF('Student Record paste by SD'!A400&gt;8,"",IF('Student Record paste by SD'!I400="","",UPPER('Student Record paste by SD'!I400)))</f>
        <v/>
      </c>
    </row>
    <row r="404" spans="1:13" ht="21" customHeight="1">
      <c r="A404" s="54">
        <v>400</v>
      </c>
      <c r="B404" s="53" t="str">
        <f>IF('Student Record paste by SD'!A401&gt;8,"",IF('Student Record paste by SD'!E401="","",UPPER('Student Record paste by SD'!E401)))</f>
        <v/>
      </c>
      <c r="C404" s="53" t="str">
        <f>IF('Student Record paste by SD'!A401&gt;8,"",IF('Student Record paste by SD'!G401="","",UPPER('Student Record paste by SD'!G401)))</f>
        <v/>
      </c>
      <c r="D404" s="5" t="str">
        <f>IF('Student Record paste by SD'!A401&gt;8,"",IF('Student Record paste by SD'!A401="","",'Student Record paste by SD'!A401))</f>
        <v/>
      </c>
      <c r="E404" s="7" t="str">
        <f t="shared" si="12"/>
        <v/>
      </c>
      <c r="F404" s="25"/>
      <c r="G404" s="6" t="str">
        <f t="shared" si="13"/>
        <v/>
      </c>
      <c r="H404" s="50"/>
      <c r="I404" s="4"/>
      <c r="M404" s="9" t="str">
        <f>IF('Student Record paste by SD'!A401&gt;8,"",IF('Student Record paste by SD'!I401="","",UPPER('Student Record paste by SD'!I401)))</f>
        <v/>
      </c>
    </row>
    <row r="405" spans="1:13" ht="21" customHeight="1">
      <c r="A405" s="54">
        <v>401</v>
      </c>
      <c r="B405" s="53" t="str">
        <f>IF('Student Record paste by SD'!A402&gt;8,"",IF('Student Record paste by SD'!E402="","",UPPER('Student Record paste by SD'!E402)))</f>
        <v/>
      </c>
      <c r="C405" s="53" t="str">
        <f>IF('Student Record paste by SD'!A402&gt;8,"",IF('Student Record paste by SD'!G402="","",UPPER('Student Record paste by SD'!G402)))</f>
        <v/>
      </c>
      <c r="D405" s="5" t="str">
        <f>IF('Student Record paste by SD'!A402&gt;8,"",IF('Student Record paste by SD'!A402="","",'Student Record paste by SD'!A402))</f>
        <v/>
      </c>
      <c r="E405" s="7" t="str">
        <f t="shared" si="12"/>
        <v/>
      </c>
      <c r="F405" s="25"/>
      <c r="G405" s="6" t="str">
        <f t="shared" si="13"/>
        <v/>
      </c>
      <c r="H405" s="50"/>
      <c r="I405" s="4"/>
      <c r="M405" s="9" t="str">
        <f>IF('Student Record paste by SD'!A402&gt;8,"",IF('Student Record paste by SD'!I402="","",UPPER('Student Record paste by SD'!I402)))</f>
        <v/>
      </c>
    </row>
    <row r="406" spans="1:13" ht="21" customHeight="1">
      <c r="A406" s="54">
        <v>402</v>
      </c>
      <c r="B406" s="53" t="str">
        <f>IF('Student Record paste by SD'!A403&gt;8,"",IF('Student Record paste by SD'!E403="","",UPPER('Student Record paste by SD'!E403)))</f>
        <v/>
      </c>
      <c r="C406" s="53" t="str">
        <f>IF('Student Record paste by SD'!A403&gt;8,"",IF('Student Record paste by SD'!G403="","",UPPER('Student Record paste by SD'!G403)))</f>
        <v/>
      </c>
      <c r="D406" s="5" t="str">
        <f>IF('Student Record paste by SD'!A403&gt;8,"",IF('Student Record paste by SD'!A403="","",'Student Record paste by SD'!A403))</f>
        <v/>
      </c>
      <c r="E406" s="7" t="str">
        <f t="shared" si="12"/>
        <v/>
      </c>
      <c r="F406" s="25"/>
      <c r="G406" s="6" t="str">
        <f t="shared" si="13"/>
        <v/>
      </c>
      <c r="H406" s="50"/>
      <c r="I406" s="4"/>
      <c r="M406" s="9" t="str">
        <f>IF('Student Record paste by SD'!A403&gt;8,"",IF('Student Record paste by SD'!I403="","",UPPER('Student Record paste by SD'!I403)))</f>
        <v/>
      </c>
    </row>
    <row r="407" spans="1:13" ht="21" customHeight="1">
      <c r="A407" s="54">
        <v>403</v>
      </c>
      <c r="B407" s="53" t="str">
        <f>IF('Student Record paste by SD'!A404&gt;8,"",IF('Student Record paste by SD'!E404="","",UPPER('Student Record paste by SD'!E404)))</f>
        <v/>
      </c>
      <c r="C407" s="53" t="str">
        <f>IF('Student Record paste by SD'!A404&gt;8,"",IF('Student Record paste by SD'!G404="","",UPPER('Student Record paste by SD'!G404)))</f>
        <v/>
      </c>
      <c r="D407" s="5" t="str">
        <f>IF('Student Record paste by SD'!A404&gt;8,"",IF('Student Record paste by SD'!A404="","",'Student Record paste by SD'!A404))</f>
        <v/>
      </c>
      <c r="E407" s="7" t="str">
        <f t="shared" si="12"/>
        <v/>
      </c>
      <c r="F407" s="25"/>
      <c r="G407" s="6" t="str">
        <f t="shared" si="13"/>
        <v/>
      </c>
      <c r="H407" s="50"/>
      <c r="I407" s="4"/>
      <c r="M407" s="9" t="str">
        <f>IF('Student Record paste by SD'!A404&gt;8,"",IF('Student Record paste by SD'!I404="","",UPPER('Student Record paste by SD'!I404)))</f>
        <v/>
      </c>
    </row>
    <row r="408" spans="1:13" ht="21" customHeight="1">
      <c r="A408" s="54">
        <v>404</v>
      </c>
      <c r="B408" s="53" t="str">
        <f>IF('Student Record paste by SD'!A405&gt;8,"",IF('Student Record paste by SD'!E405="","",UPPER('Student Record paste by SD'!E405)))</f>
        <v/>
      </c>
      <c r="C408" s="53" t="str">
        <f>IF('Student Record paste by SD'!A405&gt;8,"",IF('Student Record paste by SD'!G405="","",UPPER('Student Record paste by SD'!G405)))</f>
        <v/>
      </c>
      <c r="D408" s="5" t="str">
        <f>IF('Student Record paste by SD'!A405&gt;8,"",IF('Student Record paste by SD'!A405="","",'Student Record paste by SD'!A405))</f>
        <v/>
      </c>
      <c r="E408" s="7" t="str">
        <f t="shared" si="12"/>
        <v/>
      </c>
      <c r="F408" s="25"/>
      <c r="G408" s="6" t="str">
        <f t="shared" si="13"/>
        <v/>
      </c>
      <c r="H408" s="50"/>
      <c r="I408" s="4"/>
      <c r="M408" s="9" t="str">
        <f>IF('Student Record paste by SD'!A405&gt;8,"",IF('Student Record paste by SD'!I405="","",UPPER('Student Record paste by SD'!I405)))</f>
        <v/>
      </c>
    </row>
    <row r="409" spans="1:13" ht="21" customHeight="1">
      <c r="A409" s="54">
        <v>405</v>
      </c>
      <c r="B409" s="53" t="str">
        <f>IF('Student Record paste by SD'!A406&gt;8,"",IF('Student Record paste by SD'!E406="","",UPPER('Student Record paste by SD'!E406)))</f>
        <v/>
      </c>
      <c r="C409" s="53" t="str">
        <f>IF('Student Record paste by SD'!A406&gt;8,"",IF('Student Record paste by SD'!G406="","",UPPER('Student Record paste by SD'!G406)))</f>
        <v/>
      </c>
      <c r="D409" s="5" t="str">
        <f>IF('Student Record paste by SD'!A406&gt;8,"",IF('Student Record paste by SD'!A406="","",'Student Record paste by SD'!A406))</f>
        <v/>
      </c>
      <c r="E409" s="7" t="str">
        <f t="shared" si="12"/>
        <v/>
      </c>
      <c r="F409" s="25"/>
      <c r="G409" s="6" t="str">
        <f t="shared" si="13"/>
        <v/>
      </c>
      <c r="H409" s="50"/>
      <c r="I409" s="4"/>
      <c r="M409" s="9" t="str">
        <f>IF('Student Record paste by SD'!A406&gt;8,"",IF('Student Record paste by SD'!I406="","",UPPER('Student Record paste by SD'!I406)))</f>
        <v/>
      </c>
    </row>
    <row r="410" spans="1:13" ht="21" customHeight="1">
      <c r="A410" s="54">
        <v>406</v>
      </c>
      <c r="B410" s="53" t="str">
        <f>IF('Student Record paste by SD'!A407&gt;8,"",IF('Student Record paste by SD'!E407="","",UPPER('Student Record paste by SD'!E407)))</f>
        <v/>
      </c>
      <c r="C410" s="53" t="str">
        <f>IF('Student Record paste by SD'!A407&gt;8,"",IF('Student Record paste by SD'!G407="","",UPPER('Student Record paste by SD'!G407)))</f>
        <v/>
      </c>
      <c r="D410" s="5" t="str">
        <f>IF('Student Record paste by SD'!A407&gt;8,"",IF('Student Record paste by SD'!A407="","",'Student Record paste by SD'!A407))</f>
        <v/>
      </c>
      <c r="E410" s="7" t="str">
        <f t="shared" si="12"/>
        <v/>
      </c>
      <c r="F410" s="25"/>
      <c r="G410" s="6" t="str">
        <f t="shared" si="13"/>
        <v/>
      </c>
      <c r="H410" s="50"/>
      <c r="I410" s="4"/>
      <c r="M410" s="9" t="str">
        <f>IF('Student Record paste by SD'!A407&gt;8,"",IF('Student Record paste by SD'!I407="","",UPPER('Student Record paste by SD'!I407)))</f>
        <v/>
      </c>
    </row>
    <row r="411" spans="1:13" ht="21" customHeight="1">
      <c r="A411" s="54">
        <v>407</v>
      </c>
      <c r="B411" s="53" t="str">
        <f>IF('Student Record paste by SD'!A408&gt;8,"",IF('Student Record paste by SD'!E408="","",UPPER('Student Record paste by SD'!E408)))</f>
        <v/>
      </c>
      <c r="C411" s="53" t="str">
        <f>IF('Student Record paste by SD'!A408&gt;8,"",IF('Student Record paste by SD'!G408="","",UPPER('Student Record paste by SD'!G408)))</f>
        <v/>
      </c>
      <c r="D411" s="5" t="str">
        <f>IF('Student Record paste by SD'!A408&gt;8,"",IF('Student Record paste by SD'!A408="","",'Student Record paste by SD'!A408))</f>
        <v/>
      </c>
      <c r="E411" s="7" t="str">
        <f t="shared" si="12"/>
        <v/>
      </c>
      <c r="F411" s="25"/>
      <c r="G411" s="6" t="str">
        <f t="shared" si="13"/>
        <v/>
      </c>
      <c r="H411" s="50"/>
      <c r="I411" s="4"/>
      <c r="M411" s="9" t="str">
        <f>IF('Student Record paste by SD'!A408&gt;8,"",IF('Student Record paste by SD'!I408="","",UPPER('Student Record paste by SD'!I408)))</f>
        <v/>
      </c>
    </row>
    <row r="412" spans="1:13" ht="21" customHeight="1">
      <c r="A412" s="54">
        <v>408</v>
      </c>
      <c r="B412" s="53" t="str">
        <f>IF('Student Record paste by SD'!A409&gt;8,"",IF('Student Record paste by SD'!E409="","",UPPER('Student Record paste by SD'!E409)))</f>
        <v/>
      </c>
      <c r="C412" s="53" t="str">
        <f>IF('Student Record paste by SD'!A409&gt;8,"",IF('Student Record paste by SD'!G409="","",UPPER('Student Record paste by SD'!G409)))</f>
        <v/>
      </c>
      <c r="D412" s="5" t="str">
        <f>IF('Student Record paste by SD'!A409&gt;8,"",IF('Student Record paste by SD'!A409="","",'Student Record paste by SD'!A409))</f>
        <v/>
      </c>
      <c r="E412" s="7" t="str">
        <f t="shared" si="12"/>
        <v/>
      </c>
      <c r="F412" s="25"/>
      <c r="G412" s="6" t="str">
        <f t="shared" si="13"/>
        <v/>
      </c>
      <c r="H412" s="50"/>
      <c r="I412" s="4"/>
      <c r="M412" s="9" t="str">
        <f>IF('Student Record paste by SD'!A409&gt;8,"",IF('Student Record paste by SD'!I409="","",UPPER('Student Record paste by SD'!I409)))</f>
        <v/>
      </c>
    </row>
    <row r="413" spans="1:13" ht="21" customHeight="1">
      <c r="A413" s="54">
        <v>409</v>
      </c>
      <c r="B413" s="53" t="str">
        <f>IF('Student Record paste by SD'!A410&gt;8,"",IF('Student Record paste by SD'!E410="","",UPPER('Student Record paste by SD'!E410)))</f>
        <v/>
      </c>
      <c r="C413" s="53" t="str">
        <f>IF('Student Record paste by SD'!A410&gt;8,"",IF('Student Record paste by SD'!G410="","",UPPER('Student Record paste by SD'!G410)))</f>
        <v/>
      </c>
      <c r="D413" s="5" t="str">
        <f>IF('Student Record paste by SD'!A410&gt;8,"",IF('Student Record paste by SD'!A410="","",'Student Record paste by SD'!A410))</f>
        <v/>
      </c>
      <c r="E413" s="7" t="str">
        <f t="shared" si="12"/>
        <v/>
      </c>
      <c r="F413" s="25"/>
      <c r="G413" s="6" t="str">
        <f t="shared" si="13"/>
        <v/>
      </c>
      <c r="H413" s="50"/>
      <c r="I413" s="4"/>
      <c r="M413" s="9" t="str">
        <f>IF('Student Record paste by SD'!A410&gt;8,"",IF('Student Record paste by SD'!I410="","",UPPER('Student Record paste by SD'!I410)))</f>
        <v/>
      </c>
    </row>
    <row r="414" spans="1:13" ht="21" customHeight="1">
      <c r="A414" s="54">
        <v>410</v>
      </c>
      <c r="B414" s="53" t="str">
        <f>IF('Student Record paste by SD'!A411&gt;8,"",IF('Student Record paste by SD'!E411="","",UPPER('Student Record paste by SD'!E411)))</f>
        <v/>
      </c>
      <c r="C414" s="53" t="str">
        <f>IF('Student Record paste by SD'!A411&gt;8,"",IF('Student Record paste by SD'!G411="","",UPPER('Student Record paste by SD'!G411)))</f>
        <v/>
      </c>
      <c r="D414" s="5" t="str">
        <f>IF('Student Record paste by SD'!A411&gt;8,"",IF('Student Record paste by SD'!A411="","",'Student Record paste by SD'!A411))</f>
        <v/>
      </c>
      <c r="E414" s="7" t="str">
        <f t="shared" si="12"/>
        <v/>
      </c>
      <c r="F414" s="25"/>
      <c r="G414" s="6" t="str">
        <f t="shared" si="13"/>
        <v/>
      </c>
      <c r="H414" s="50"/>
      <c r="I414" s="4"/>
      <c r="M414" s="9" t="str">
        <f>IF('Student Record paste by SD'!A411&gt;8,"",IF('Student Record paste by SD'!I411="","",UPPER('Student Record paste by SD'!I411)))</f>
        <v/>
      </c>
    </row>
    <row r="415" spans="1:13" ht="21" customHeight="1">
      <c r="A415" s="54">
        <v>411</v>
      </c>
      <c r="B415" s="53" t="str">
        <f>IF('Student Record paste by SD'!A412&gt;8,"",IF('Student Record paste by SD'!E412="","",UPPER('Student Record paste by SD'!E412)))</f>
        <v/>
      </c>
      <c r="C415" s="53" t="str">
        <f>IF('Student Record paste by SD'!A412&gt;8,"",IF('Student Record paste by SD'!G412="","",UPPER('Student Record paste by SD'!G412)))</f>
        <v/>
      </c>
      <c r="D415" s="5" t="str">
        <f>IF('Student Record paste by SD'!A412&gt;8,"",IF('Student Record paste by SD'!A412="","",'Student Record paste by SD'!A412))</f>
        <v/>
      </c>
      <c r="E415" s="7" t="str">
        <f t="shared" si="12"/>
        <v/>
      </c>
      <c r="F415" s="25"/>
      <c r="G415" s="6" t="str">
        <f t="shared" si="13"/>
        <v/>
      </c>
      <c r="H415" s="50"/>
      <c r="I415" s="4"/>
      <c r="M415" s="9" t="str">
        <f>IF('Student Record paste by SD'!A412&gt;8,"",IF('Student Record paste by SD'!I412="","",UPPER('Student Record paste by SD'!I412)))</f>
        <v/>
      </c>
    </row>
    <row r="416" spans="1:13" ht="21" customHeight="1">
      <c r="A416" s="54">
        <v>412</v>
      </c>
      <c r="B416" s="53" t="str">
        <f>IF('Student Record paste by SD'!A413&gt;8,"",IF('Student Record paste by SD'!E413="","",UPPER('Student Record paste by SD'!E413)))</f>
        <v/>
      </c>
      <c r="C416" s="53" t="str">
        <f>IF('Student Record paste by SD'!A413&gt;8,"",IF('Student Record paste by SD'!G413="","",UPPER('Student Record paste by SD'!G413)))</f>
        <v/>
      </c>
      <c r="D416" s="5" t="str">
        <f>IF('Student Record paste by SD'!A413&gt;8,"",IF('Student Record paste by SD'!A413="","",'Student Record paste by SD'!A413))</f>
        <v/>
      </c>
      <c r="E416" s="7" t="str">
        <f t="shared" si="12"/>
        <v/>
      </c>
      <c r="F416" s="25"/>
      <c r="G416" s="6" t="str">
        <f t="shared" si="13"/>
        <v/>
      </c>
      <c r="H416" s="50"/>
      <c r="I416" s="4"/>
      <c r="M416" s="9" t="str">
        <f>IF('Student Record paste by SD'!A413&gt;8,"",IF('Student Record paste by SD'!I413="","",UPPER('Student Record paste by SD'!I413)))</f>
        <v/>
      </c>
    </row>
    <row r="417" spans="1:13" ht="21" customHeight="1">
      <c r="A417" s="54">
        <v>413</v>
      </c>
      <c r="B417" s="53" t="str">
        <f>IF('Student Record paste by SD'!A414&gt;8,"",IF('Student Record paste by SD'!E414="","",UPPER('Student Record paste by SD'!E414)))</f>
        <v/>
      </c>
      <c r="C417" s="53" t="str">
        <f>IF('Student Record paste by SD'!A414&gt;8,"",IF('Student Record paste by SD'!G414="","",UPPER('Student Record paste by SD'!G414)))</f>
        <v/>
      </c>
      <c r="D417" s="5" t="str">
        <f>IF('Student Record paste by SD'!A414&gt;8,"",IF('Student Record paste by SD'!A414="","",'Student Record paste by SD'!A414))</f>
        <v/>
      </c>
      <c r="E417" s="7" t="str">
        <f t="shared" si="12"/>
        <v/>
      </c>
      <c r="F417" s="25"/>
      <c r="G417" s="6" t="str">
        <f t="shared" si="13"/>
        <v/>
      </c>
      <c r="H417" s="50"/>
      <c r="I417" s="4"/>
      <c r="M417" s="9" t="str">
        <f>IF('Student Record paste by SD'!A414&gt;8,"",IF('Student Record paste by SD'!I414="","",UPPER('Student Record paste by SD'!I414)))</f>
        <v/>
      </c>
    </row>
    <row r="418" spans="1:13" ht="21" customHeight="1">
      <c r="A418" s="54">
        <v>414</v>
      </c>
      <c r="B418" s="53" t="str">
        <f>IF('Student Record paste by SD'!A415&gt;8,"",IF('Student Record paste by SD'!E415="","",UPPER('Student Record paste by SD'!E415)))</f>
        <v/>
      </c>
      <c r="C418" s="53" t="str">
        <f>IF('Student Record paste by SD'!A415&gt;8,"",IF('Student Record paste by SD'!G415="","",UPPER('Student Record paste by SD'!G415)))</f>
        <v/>
      </c>
      <c r="D418" s="5" t="str">
        <f>IF('Student Record paste by SD'!A415&gt;8,"",IF('Student Record paste by SD'!A415="","",'Student Record paste by SD'!A415))</f>
        <v/>
      </c>
      <c r="E418" s="7" t="str">
        <f t="shared" si="12"/>
        <v/>
      </c>
      <c r="F418" s="25"/>
      <c r="G418" s="6" t="str">
        <f t="shared" si="13"/>
        <v/>
      </c>
      <c r="H418" s="50"/>
      <c r="I418" s="4"/>
      <c r="M418" s="9" t="str">
        <f>IF('Student Record paste by SD'!A415&gt;8,"",IF('Student Record paste by SD'!I415="","",UPPER('Student Record paste by SD'!I415)))</f>
        <v/>
      </c>
    </row>
    <row r="419" spans="1:13" ht="21" customHeight="1">
      <c r="A419" s="54">
        <v>415</v>
      </c>
      <c r="B419" s="53" t="str">
        <f>IF('Student Record paste by SD'!A416&gt;8,"",IF('Student Record paste by SD'!E416="","",UPPER('Student Record paste by SD'!E416)))</f>
        <v/>
      </c>
      <c r="C419" s="53" t="str">
        <f>IF('Student Record paste by SD'!A416&gt;8,"",IF('Student Record paste by SD'!G416="","",UPPER('Student Record paste by SD'!G416)))</f>
        <v/>
      </c>
      <c r="D419" s="5" t="str">
        <f>IF('Student Record paste by SD'!A416&gt;8,"",IF('Student Record paste by SD'!A416="","",'Student Record paste by SD'!A416))</f>
        <v/>
      </c>
      <c r="E419" s="7" t="str">
        <f t="shared" si="12"/>
        <v/>
      </c>
      <c r="F419" s="25"/>
      <c r="G419" s="6" t="str">
        <f t="shared" si="13"/>
        <v/>
      </c>
      <c r="H419" s="50"/>
      <c r="I419" s="4"/>
      <c r="M419" s="9" t="str">
        <f>IF('Student Record paste by SD'!A416&gt;8,"",IF('Student Record paste by SD'!I416="","",UPPER('Student Record paste by SD'!I416)))</f>
        <v/>
      </c>
    </row>
    <row r="420" spans="1:13" ht="21" customHeight="1">
      <c r="A420" s="54">
        <v>416</v>
      </c>
      <c r="B420" s="53" t="str">
        <f>IF('Student Record paste by SD'!A417&gt;8,"",IF('Student Record paste by SD'!E417="","",UPPER('Student Record paste by SD'!E417)))</f>
        <v/>
      </c>
      <c r="C420" s="53" t="str">
        <f>IF('Student Record paste by SD'!A417&gt;8,"",IF('Student Record paste by SD'!G417="","",UPPER('Student Record paste by SD'!G417)))</f>
        <v/>
      </c>
      <c r="D420" s="5" t="str">
        <f>IF('Student Record paste by SD'!A417&gt;8,"",IF('Student Record paste by SD'!A417="","",'Student Record paste by SD'!A417))</f>
        <v/>
      </c>
      <c r="E420" s="7" t="str">
        <f t="shared" si="12"/>
        <v/>
      </c>
      <c r="F420" s="25"/>
      <c r="G420" s="6" t="str">
        <f t="shared" si="13"/>
        <v/>
      </c>
      <c r="H420" s="50"/>
      <c r="I420" s="4"/>
      <c r="M420" s="9" t="str">
        <f>IF('Student Record paste by SD'!A417&gt;8,"",IF('Student Record paste by SD'!I417="","",UPPER('Student Record paste by SD'!I417)))</f>
        <v/>
      </c>
    </row>
    <row r="421" spans="1:13" ht="21" customHeight="1">
      <c r="A421" s="54">
        <v>417</v>
      </c>
      <c r="B421" s="53" t="str">
        <f>IF('Student Record paste by SD'!A418&gt;8,"",IF('Student Record paste by SD'!E418="","",UPPER('Student Record paste by SD'!E418)))</f>
        <v/>
      </c>
      <c r="C421" s="53" t="str">
        <f>IF('Student Record paste by SD'!A418&gt;8,"",IF('Student Record paste by SD'!G418="","",UPPER('Student Record paste by SD'!G418)))</f>
        <v/>
      </c>
      <c r="D421" s="5" t="str">
        <f>IF('Student Record paste by SD'!A418&gt;8,"",IF('Student Record paste by SD'!A418="","",'Student Record paste by SD'!A418))</f>
        <v/>
      </c>
      <c r="E421" s="7" t="str">
        <f t="shared" si="12"/>
        <v/>
      </c>
      <c r="F421" s="25"/>
      <c r="G421" s="6" t="str">
        <f t="shared" si="13"/>
        <v/>
      </c>
      <c r="H421" s="50"/>
      <c r="I421" s="4"/>
      <c r="M421" s="9" t="str">
        <f>IF('Student Record paste by SD'!A418&gt;8,"",IF('Student Record paste by SD'!I418="","",UPPER('Student Record paste by SD'!I418)))</f>
        <v/>
      </c>
    </row>
    <row r="422" spans="1:13" ht="21" customHeight="1">
      <c r="A422" s="54">
        <v>418</v>
      </c>
      <c r="B422" s="53" t="str">
        <f>IF('Student Record paste by SD'!A419&gt;8,"",IF('Student Record paste by SD'!E419="","",UPPER('Student Record paste by SD'!E419)))</f>
        <v/>
      </c>
      <c r="C422" s="53" t="str">
        <f>IF('Student Record paste by SD'!A419&gt;8,"",IF('Student Record paste by SD'!G419="","",UPPER('Student Record paste by SD'!G419)))</f>
        <v/>
      </c>
      <c r="D422" s="5" t="str">
        <f>IF('Student Record paste by SD'!A419&gt;8,"",IF('Student Record paste by SD'!A419="","",'Student Record paste by SD'!A419))</f>
        <v/>
      </c>
      <c r="E422" s="7" t="str">
        <f t="shared" si="12"/>
        <v/>
      </c>
      <c r="F422" s="25"/>
      <c r="G422" s="6" t="str">
        <f t="shared" si="13"/>
        <v/>
      </c>
      <c r="H422" s="50"/>
      <c r="I422" s="4"/>
      <c r="M422" s="9" t="str">
        <f>IF('Student Record paste by SD'!A419&gt;8,"",IF('Student Record paste by SD'!I419="","",UPPER('Student Record paste by SD'!I419)))</f>
        <v/>
      </c>
    </row>
    <row r="423" spans="1:13" ht="21" customHeight="1">
      <c r="A423" s="54">
        <v>419</v>
      </c>
      <c r="B423" s="53" t="str">
        <f>IF('Student Record paste by SD'!A420&gt;8,"",IF('Student Record paste by SD'!E420="","",UPPER('Student Record paste by SD'!E420)))</f>
        <v/>
      </c>
      <c r="C423" s="53" t="str">
        <f>IF('Student Record paste by SD'!A420&gt;8,"",IF('Student Record paste by SD'!G420="","",UPPER('Student Record paste by SD'!G420)))</f>
        <v/>
      </c>
      <c r="D423" s="5" t="str">
        <f>IF('Student Record paste by SD'!A420&gt;8,"",IF('Student Record paste by SD'!A420="","",'Student Record paste by SD'!A420))</f>
        <v/>
      </c>
      <c r="E423" s="7" t="str">
        <f t="shared" si="12"/>
        <v/>
      </c>
      <c r="F423" s="25"/>
      <c r="G423" s="6" t="str">
        <f t="shared" si="13"/>
        <v/>
      </c>
      <c r="H423" s="50"/>
      <c r="I423" s="4"/>
      <c r="M423" s="9" t="str">
        <f>IF('Student Record paste by SD'!A420&gt;8,"",IF('Student Record paste by SD'!I420="","",UPPER('Student Record paste by SD'!I420)))</f>
        <v/>
      </c>
    </row>
    <row r="424" spans="1:13" ht="21" customHeight="1">
      <c r="A424" s="54">
        <v>420</v>
      </c>
      <c r="B424" s="53" t="str">
        <f>IF('Student Record paste by SD'!A421&gt;8,"",IF('Student Record paste by SD'!E421="","",UPPER('Student Record paste by SD'!E421)))</f>
        <v/>
      </c>
      <c r="C424" s="53" t="str">
        <f>IF('Student Record paste by SD'!A421&gt;8,"",IF('Student Record paste by SD'!G421="","",UPPER('Student Record paste by SD'!G421)))</f>
        <v/>
      </c>
      <c r="D424" s="5" t="str">
        <f>IF('Student Record paste by SD'!A421&gt;8,"",IF('Student Record paste by SD'!A421="","",'Student Record paste by SD'!A421))</f>
        <v/>
      </c>
      <c r="E424" s="7" t="str">
        <f t="shared" si="12"/>
        <v/>
      </c>
      <c r="F424" s="25"/>
      <c r="G424" s="6" t="str">
        <f t="shared" si="13"/>
        <v/>
      </c>
      <c r="H424" s="50"/>
      <c r="I424" s="4"/>
      <c r="M424" s="9" t="str">
        <f>IF('Student Record paste by SD'!A421&gt;8,"",IF('Student Record paste by SD'!I421="","",UPPER('Student Record paste by SD'!I421)))</f>
        <v/>
      </c>
    </row>
    <row r="425" spans="1:13" ht="21" customHeight="1">
      <c r="A425" s="54">
        <v>421</v>
      </c>
      <c r="B425" s="53" t="str">
        <f>IF('Student Record paste by SD'!A422&gt;8,"",IF('Student Record paste by SD'!E422="","",UPPER('Student Record paste by SD'!E422)))</f>
        <v/>
      </c>
      <c r="C425" s="53" t="str">
        <f>IF('Student Record paste by SD'!A422&gt;8,"",IF('Student Record paste by SD'!G422="","",UPPER('Student Record paste by SD'!G422)))</f>
        <v/>
      </c>
      <c r="D425" s="5" t="str">
        <f>IF('Student Record paste by SD'!A422&gt;8,"",IF('Student Record paste by SD'!A422="","",'Student Record paste by SD'!A422))</f>
        <v/>
      </c>
      <c r="E425" s="7" t="str">
        <f t="shared" si="12"/>
        <v/>
      </c>
      <c r="F425" s="25"/>
      <c r="G425" s="6" t="str">
        <f t="shared" si="13"/>
        <v/>
      </c>
      <c r="H425" s="50"/>
      <c r="I425" s="4"/>
      <c r="M425" s="9" t="str">
        <f>IF('Student Record paste by SD'!A422&gt;8,"",IF('Student Record paste by SD'!I422="","",UPPER('Student Record paste by SD'!I422)))</f>
        <v/>
      </c>
    </row>
    <row r="426" spans="1:13" ht="21" customHeight="1">
      <c r="A426" s="54">
        <v>422</v>
      </c>
      <c r="B426" s="53" t="str">
        <f>IF('Student Record paste by SD'!A423&gt;8,"",IF('Student Record paste by SD'!E423="","",UPPER('Student Record paste by SD'!E423)))</f>
        <v/>
      </c>
      <c r="C426" s="53" t="str">
        <f>IF('Student Record paste by SD'!A423&gt;8,"",IF('Student Record paste by SD'!G423="","",UPPER('Student Record paste by SD'!G423)))</f>
        <v/>
      </c>
      <c r="D426" s="5" t="str">
        <f>IF('Student Record paste by SD'!A423&gt;8,"",IF('Student Record paste by SD'!A423="","",'Student Record paste by SD'!A423))</f>
        <v/>
      </c>
      <c r="E426" s="7" t="str">
        <f t="shared" si="12"/>
        <v/>
      </c>
      <c r="F426" s="25"/>
      <c r="G426" s="6" t="str">
        <f t="shared" si="13"/>
        <v/>
      </c>
      <c r="H426" s="50"/>
      <c r="I426" s="4"/>
      <c r="M426" s="9" t="str">
        <f>IF('Student Record paste by SD'!A423&gt;8,"",IF('Student Record paste by SD'!I423="","",UPPER('Student Record paste by SD'!I423)))</f>
        <v/>
      </c>
    </row>
    <row r="427" spans="1:13" ht="21" customHeight="1">
      <c r="A427" s="54">
        <v>423</v>
      </c>
      <c r="B427" s="53" t="str">
        <f>IF('Student Record paste by SD'!A424&gt;8,"",IF('Student Record paste by SD'!E424="","",UPPER('Student Record paste by SD'!E424)))</f>
        <v/>
      </c>
      <c r="C427" s="53" t="str">
        <f>IF('Student Record paste by SD'!A424&gt;8,"",IF('Student Record paste by SD'!G424="","",UPPER('Student Record paste by SD'!G424)))</f>
        <v/>
      </c>
      <c r="D427" s="5" t="str">
        <f>IF('Student Record paste by SD'!A424&gt;8,"",IF('Student Record paste by SD'!A424="","",'Student Record paste by SD'!A424))</f>
        <v/>
      </c>
      <c r="E427" s="7" t="str">
        <f t="shared" si="12"/>
        <v/>
      </c>
      <c r="F427" s="25"/>
      <c r="G427" s="6" t="str">
        <f t="shared" si="13"/>
        <v/>
      </c>
      <c r="H427" s="50"/>
      <c r="I427" s="4"/>
      <c r="M427" s="9" t="str">
        <f>IF('Student Record paste by SD'!A424&gt;8,"",IF('Student Record paste by SD'!I424="","",UPPER('Student Record paste by SD'!I424)))</f>
        <v/>
      </c>
    </row>
    <row r="428" spans="1:13" ht="21" customHeight="1">
      <c r="A428" s="54">
        <v>424</v>
      </c>
      <c r="B428" s="53" t="str">
        <f>IF('Student Record paste by SD'!A425&gt;8,"",IF('Student Record paste by SD'!E425="","",UPPER('Student Record paste by SD'!E425)))</f>
        <v/>
      </c>
      <c r="C428" s="53" t="str">
        <f>IF('Student Record paste by SD'!A425&gt;8,"",IF('Student Record paste by SD'!G425="","",UPPER('Student Record paste by SD'!G425)))</f>
        <v/>
      </c>
      <c r="D428" s="5" t="str">
        <f>IF('Student Record paste by SD'!A425&gt;8,"",IF('Student Record paste by SD'!A425="","",'Student Record paste by SD'!A425))</f>
        <v/>
      </c>
      <c r="E428" s="7" t="str">
        <f t="shared" si="12"/>
        <v/>
      </c>
      <c r="F428" s="25"/>
      <c r="G428" s="6" t="str">
        <f t="shared" si="13"/>
        <v/>
      </c>
      <c r="H428" s="50"/>
      <c r="I428" s="4"/>
      <c r="M428" s="9" t="str">
        <f>IF('Student Record paste by SD'!A425&gt;8,"",IF('Student Record paste by SD'!I425="","",UPPER('Student Record paste by SD'!I425)))</f>
        <v/>
      </c>
    </row>
    <row r="429" spans="1:13" ht="21" customHeight="1">
      <c r="A429" s="54">
        <v>425</v>
      </c>
      <c r="B429" s="53" t="str">
        <f>IF('Student Record paste by SD'!A426&gt;8,"",IF('Student Record paste by SD'!E426="","",UPPER('Student Record paste by SD'!E426)))</f>
        <v/>
      </c>
      <c r="C429" s="53" t="str">
        <f>IF('Student Record paste by SD'!A426&gt;8,"",IF('Student Record paste by SD'!G426="","",UPPER('Student Record paste by SD'!G426)))</f>
        <v/>
      </c>
      <c r="D429" s="5" t="str">
        <f>IF('Student Record paste by SD'!A426&gt;8,"",IF('Student Record paste by SD'!A426="","",'Student Record paste by SD'!A426))</f>
        <v/>
      </c>
      <c r="E429" s="7" t="str">
        <f t="shared" si="12"/>
        <v/>
      </c>
      <c r="F429" s="25"/>
      <c r="G429" s="6" t="str">
        <f t="shared" si="13"/>
        <v/>
      </c>
      <c r="H429" s="50"/>
      <c r="I429" s="4"/>
      <c r="M429" s="9" t="str">
        <f>IF('Student Record paste by SD'!A426&gt;8,"",IF('Student Record paste by SD'!I426="","",UPPER('Student Record paste by SD'!I426)))</f>
        <v/>
      </c>
    </row>
    <row r="430" spans="1:13" ht="21" customHeight="1">
      <c r="A430" s="54">
        <v>426</v>
      </c>
      <c r="B430" s="53" t="str">
        <f>IF('Student Record paste by SD'!A427&gt;8,"",IF('Student Record paste by SD'!E427="","",UPPER('Student Record paste by SD'!E427)))</f>
        <v/>
      </c>
      <c r="C430" s="53" t="str">
        <f>IF('Student Record paste by SD'!A427&gt;8,"",IF('Student Record paste by SD'!G427="","",UPPER('Student Record paste by SD'!G427)))</f>
        <v/>
      </c>
      <c r="D430" s="5" t="str">
        <f>IF('Student Record paste by SD'!A427&gt;8,"",IF('Student Record paste by SD'!A427="","",'Student Record paste by SD'!A427))</f>
        <v/>
      </c>
      <c r="E430" s="7" t="str">
        <f t="shared" si="12"/>
        <v/>
      </c>
      <c r="F430" s="25"/>
      <c r="G430" s="6" t="str">
        <f t="shared" si="13"/>
        <v/>
      </c>
      <c r="H430" s="50"/>
      <c r="I430" s="4"/>
      <c r="M430" s="9" t="str">
        <f>IF('Student Record paste by SD'!A427&gt;8,"",IF('Student Record paste by SD'!I427="","",UPPER('Student Record paste by SD'!I427)))</f>
        <v/>
      </c>
    </row>
    <row r="431" spans="1:13" ht="21" customHeight="1">
      <c r="A431" s="54">
        <v>427</v>
      </c>
      <c r="B431" s="53" t="str">
        <f>IF('Student Record paste by SD'!A428&gt;8,"",IF('Student Record paste by SD'!E428="","",UPPER('Student Record paste by SD'!E428)))</f>
        <v/>
      </c>
      <c r="C431" s="53" t="str">
        <f>IF('Student Record paste by SD'!A428&gt;8,"",IF('Student Record paste by SD'!G428="","",UPPER('Student Record paste by SD'!G428)))</f>
        <v/>
      </c>
      <c r="D431" s="5" t="str">
        <f>IF('Student Record paste by SD'!A428&gt;8,"",IF('Student Record paste by SD'!A428="","",'Student Record paste by SD'!A428))</f>
        <v/>
      </c>
      <c r="E431" s="7" t="str">
        <f t="shared" si="12"/>
        <v/>
      </c>
      <c r="F431" s="25"/>
      <c r="G431" s="6" t="str">
        <f t="shared" si="13"/>
        <v/>
      </c>
      <c r="H431" s="50"/>
      <c r="I431" s="4"/>
      <c r="M431" s="9" t="str">
        <f>IF('Student Record paste by SD'!A428&gt;8,"",IF('Student Record paste by SD'!I428="","",UPPER('Student Record paste by SD'!I428)))</f>
        <v/>
      </c>
    </row>
    <row r="432" spans="1:13" ht="21" customHeight="1">
      <c r="A432" s="54">
        <v>428</v>
      </c>
      <c r="B432" s="53" t="str">
        <f>IF('Student Record paste by SD'!A429&gt;8,"",IF('Student Record paste by SD'!E429="","",UPPER('Student Record paste by SD'!E429)))</f>
        <v/>
      </c>
      <c r="C432" s="53" t="str">
        <f>IF('Student Record paste by SD'!A429&gt;8,"",IF('Student Record paste by SD'!G429="","",UPPER('Student Record paste by SD'!G429)))</f>
        <v/>
      </c>
      <c r="D432" s="5" t="str">
        <f>IF('Student Record paste by SD'!A429&gt;8,"",IF('Student Record paste by SD'!A429="","",'Student Record paste by SD'!A429))</f>
        <v/>
      </c>
      <c r="E432" s="7" t="str">
        <f t="shared" si="12"/>
        <v/>
      </c>
      <c r="F432" s="25"/>
      <c r="G432" s="6" t="str">
        <f t="shared" si="13"/>
        <v/>
      </c>
      <c r="H432" s="50"/>
      <c r="I432" s="4"/>
      <c r="M432" s="9" t="str">
        <f>IF('Student Record paste by SD'!A429&gt;8,"",IF('Student Record paste by SD'!I429="","",UPPER('Student Record paste by SD'!I429)))</f>
        <v/>
      </c>
    </row>
    <row r="433" spans="1:13" ht="21" customHeight="1">
      <c r="A433" s="54">
        <v>429</v>
      </c>
      <c r="B433" s="53" t="str">
        <f>IF('Student Record paste by SD'!A430&gt;8,"",IF('Student Record paste by SD'!E430="","",UPPER('Student Record paste by SD'!E430)))</f>
        <v/>
      </c>
      <c r="C433" s="53" t="str">
        <f>IF('Student Record paste by SD'!A430&gt;8,"",IF('Student Record paste by SD'!G430="","",UPPER('Student Record paste by SD'!G430)))</f>
        <v/>
      </c>
      <c r="D433" s="5" t="str">
        <f>IF('Student Record paste by SD'!A430&gt;8,"",IF('Student Record paste by SD'!A430="","",'Student Record paste by SD'!A430))</f>
        <v/>
      </c>
      <c r="E433" s="7" t="str">
        <f t="shared" si="12"/>
        <v/>
      </c>
      <c r="F433" s="25"/>
      <c r="G433" s="6" t="str">
        <f t="shared" si="13"/>
        <v/>
      </c>
      <c r="H433" s="50"/>
      <c r="I433" s="4"/>
      <c r="M433" s="9" t="str">
        <f>IF('Student Record paste by SD'!A430&gt;8,"",IF('Student Record paste by SD'!I430="","",UPPER('Student Record paste by SD'!I430)))</f>
        <v/>
      </c>
    </row>
    <row r="434" spans="1:13" ht="21" customHeight="1">
      <c r="A434" s="54">
        <v>430</v>
      </c>
      <c r="B434" s="53" t="str">
        <f>IF('Student Record paste by SD'!A431&gt;8,"",IF('Student Record paste by SD'!E431="","",UPPER('Student Record paste by SD'!E431)))</f>
        <v/>
      </c>
      <c r="C434" s="53" t="str">
        <f>IF('Student Record paste by SD'!A431&gt;8,"",IF('Student Record paste by SD'!G431="","",UPPER('Student Record paste by SD'!G431)))</f>
        <v/>
      </c>
      <c r="D434" s="5" t="str">
        <f>IF('Student Record paste by SD'!A431&gt;8,"",IF('Student Record paste by SD'!A431="","",'Student Record paste by SD'!A431))</f>
        <v/>
      </c>
      <c r="E434" s="7" t="str">
        <f t="shared" si="12"/>
        <v/>
      </c>
      <c r="F434" s="25"/>
      <c r="G434" s="6" t="str">
        <f t="shared" si="13"/>
        <v/>
      </c>
      <c r="H434" s="50"/>
      <c r="I434" s="4"/>
      <c r="M434" s="9" t="str">
        <f>IF('Student Record paste by SD'!A431&gt;8,"",IF('Student Record paste by SD'!I431="","",UPPER('Student Record paste by SD'!I431)))</f>
        <v/>
      </c>
    </row>
    <row r="435" spans="1:13" ht="21" customHeight="1">
      <c r="A435" s="54">
        <v>431</v>
      </c>
      <c r="B435" s="53" t="str">
        <f>IF('Student Record paste by SD'!A432&gt;8,"",IF('Student Record paste by SD'!E432="","",UPPER('Student Record paste by SD'!E432)))</f>
        <v/>
      </c>
      <c r="C435" s="53" t="str">
        <f>IF('Student Record paste by SD'!A432&gt;8,"",IF('Student Record paste by SD'!G432="","",UPPER('Student Record paste by SD'!G432)))</f>
        <v/>
      </c>
      <c r="D435" s="5" t="str">
        <f>IF('Student Record paste by SD'!A432&gt;8,"",IF('Student Record paste by SD'!A432="","",'Student Record paste by SD'!A432))</f>
        <v/>
      </c>
      <c r="E435" s="7" t="str">
        <f t="shared" si="12"/>
        <v/>
      </c>
      <c r="F435" s="25"/>
      <c r="G435" s="6" t="str">
        <f t="shared" si="13"/>
        <v/>
      </c>
      <c r="H435" s="50"/>
      <c r="I435" s="4"/>
      <c r="M435" s="9" t="str">
        <f>IF('Student Record paste by SD'!A432&gt;8,"",IF('Student Record paste by SD'!I432="","",UPPER('Student Record paste by SD'!I432)))</f>
        <v/>
      </c>
    </row>
    <row r="436" spans="1:13" ht="21" customHeight="1">
      <c r="A436" s="54">
        <v>432</v>
      </c>
      <c r="B436" s="53" t="str">
        <f>IF('Student Record paste by SD'!A433&gt;8,"",IF('Student Record paste by SD'!E433="","",UPPER('Student Record paste by SD'!E433)))</f>
        <v/>
      </c>
      <c r="C436" s="53" t="str">
        <f>IF('Student Record paste by SD'!A433&gt;8,"",IF('Student Record paste by SD'!G433="","",UPPER('Student Record paste by SD'!G433)))</f>
        <v/>
      </c>
      <c r="D436" s="5" t="str">
        <f>IF('Student Record paste by SD'!A433&gt;8,"",IF('Student Record paste by SD'!A433="","",'Student Record paste by SD'!A433))</f>
        <v/>
      </c>
      <c r="E436" s="7" t="str">
        <f t="shared" si="12"/>
        <v/>
      </c>
      <c r="F436" s="25"/>
      <c r="G436" s="6" t="str">
        <f t="shared" si="13"/>
        <v/>
      </c>
      <c r="H436" s="50"/>
      <c r="I436" s="4"/>
      <c r="M436" s="9" t="str">
        <f>IF('Student Record paste by SD'!A433&gt;8,"",IF('Student Record paste by SD'!I433="","",UPPER('Student Record paste by SD'!I433)))</f>
        <v/>
      </c>
    </row>
    <row r="437" spans="1:13" ht="21" customHeight="1">
      <c r="A437" s="54">
        <v>433</v>
      </c>
      <c r="B437" s="53" t="str">
        <f>IF('Student Record paste by SD'!A434&gt;8,"",IF('Student Record paste by SD'!E434="","",UPPER('Student Record paste by SD'!E434)))</f>
        <v/>
      </c>
      <c r="C437" s="53" t="str">
        <f>IF('Student Record paste by SD'!A434&gt;8,"",IF('Student Record paste by SD'!G434="","",UPPER('Student Record paste by SD'!G434)))</f>
        <v/>
      </c>
      <c r="D437" s="5" t="str">
        <f>IF('Student Record paste by SD'!A434&gt;8,"",IF('Student Record paste by SD'!A434="","",'Student Record paste by SD'!A434))</f>
        <v/>
      </c>
      <c r="E437" s="7" t="str">
        <f t="shared" si="12"/>
        <v/>
      </c>
      <c r="F437" s="25"/>
      <c r="G437" s="6" t="str">
        <f t="shared" si="13"/>
        <v/>
      </c>
      <c r="H437" s="50"/>
      <c r="I437" s="4"/>
      <c r="M437" s="9" t="str">
        <f>IF('Student Record paste by SD'!A434&gt;8,"",IF('Student Record paste by SD'!I434="","",UPPER('Student Record paste by SD'!I434)))</f>
        <v/>
      </c>
    </row>
    <row r="438" spans="1:13" ht="21" customHeight="1">
      <c r="A438" s="54">
        <v>434</v>
      </c>
      <c r="B438" s="53" t="str">
        <f>IF('Student Record paste by SD'!A435&gt;8,"",IF('Student Record paste by SD'!E435="","",UPPER('Student Record paste by SD'!E435)))</f>
        <v/>
      </c>
      <c r="C438" s="53" t="str">
        <f>IF('Student Record paste by SD'!A435&gt;8,"",IF('Student Record paste by SD'!G435="","",UPPER('Student Record paste by SD'!G435)))</f>
        <v/>
      </c>
      <c r="D438" s="5" t="str">
        <f>IF('Student Record paste by SD'!A435&gt;8,"",IF('Student Record paste by SD'!A435="","",'Student Record paste by SD'!A435))</f>
        <v/>
      </c>
      <c r="E438" s="7" t="str">
        <f t="shared" si="12"/>
        <v/>
      </c>
      <c r="F438" s="25"/>
      <c r="G438" s="6" t="str">
        <f t="shared" si="13"/>
        <v/>
      </c>
      <c r="H438" s="50"/>
      <c r="I438" s="4"/>
      <c r="M438" s="9" t="str">
        <f>IF('Student Record paste by SD'!A435&gt;8,"",IF('Student Record paste by SD'!I435="","",UPPER('Student Record paste by SD'!I435)))</f>
        <v/>
      </c>
    </row>
    <row r="439" spans="1:13" ht="21" customHeight="1">
      <c r="A439" s="54">
        <v>435</v>
      </c>
      <c r="B439" s="53" t="str">
        <f>IF('Student Record paste by SD'!A436&gt;8,"",IF('Student Record paste by SD'!E436="","",UPPER('Student Record paste by SD'!E436)))</f>
        <v/>
      </c>
      <c r="C439" s="53" t="str">
        <f>IF('Student Record paste by SD'!A436&gt;8,"",IF('Student Record paste by SD'!G436="","",UPPER('Student Record paste by SD'!G436)))</f>
        <v/>
      </c>
      <c r="D439" s="5" t="str">
        <f>IF('Student Record paste by SD'!A436&gt;8,"",IF('Student Record paste by SD'!A436="","",'Student Record paste by SD'!A436))</f>
        <v/>
      </c>
      <c r="E439" s="7" t="str">
        <f t="shared" si="12"/>
        <v/>
      </c>
      <c r="F439" s="25"/>
      <c r="G439" s="6" t="str">
        <f t="shared" si="13"/>
        <v/>
      </c>
      <c r="H439" s="50"/>
      <c r="I439" s="4"/>
      <c r="M439" s="9" t="str">
        <f>IF('Student Record paste by SD'!A436&gt;8,"",IF('Student Record paste by SD'!I436="","",UPPER('Student Record paste by SD'!I436)))</f>
        <v/>
      </c>
    </row>
    <row r="440" spans="1:13" ht="21" customHeight="1">
      <c r="A440" s="54">
        <v>436</v>
      </c>
      <c r="B440" s="53" t="str">
        <f>IF('Student Record paste by SD'!A437&gt;8,"",IF('Student Record paste by SD'!E437="","",UPPER('Student Record paste by SD'!E437)))</f>
        <v/>
      </c>
      <c r="C440" s="53" t="str">
        <f>IF('Student Record paste by SD'!A437&gt;8,"",IF('Student Record paste by SD'!G437="","",UPPER('Student Record paste by SD'!G437)))</f>
        <v/>
      </c>
      <c r="D440" s="5" t="str">
        <f>IF('Student Record paste by SD'!A437&gt;8,"",IF('Student Record paste by SD'!A437="","",'Student Record paste by SD'!A437))</f>
        <v/>
      </c>
      <c r="E440" s="7" t="str">
        <f t="shared" si="12"/>
        <v/>
      </c>
      <c r="F440" s="25"/>
      <c r="G440" s="6" t="str">
        <f t="shared" si="13"/>
        <v/>
      </c>
      <c r="H440" s="50"/>
      <c r="I440" s="4"/>
      <c r="M440" s="9" t="str">
        <f>IF('Student Record paste by SD'!A437&gt;8,"",IF('Student Record paste by SD'!I437="","",UPPER('Student Record paste by SD'!I437)))</f>
        <v/>
      </c>
    </row>
    <row r="441" spans="1:13" ht="21" customHeight="1">
      <c r="A441" s="54">
        <v>437</v>
      </c>
      <c r="B441" s="53" t="str">
        <f>IF('Student Record paste by SD'!A438&gt;8,"",IF('Student Record paste by SD'!E438="","",UPPER('Student Record paste by SD'!E438)))</f>
        <v/>
      </c>
      <c r="C441" s="53" t="str">
        <f>IF('Student Record paste by SD'!A438&gt;8,"",IF('Student Record paste by SD'!G438="","",UPPER('Student Record paste by SD'!G438)))</f>
        <v/>
      </c>
      <c r="D441" s="5" t="str">
        <f>IF('Student Record paste by SD'!A438&gt;8,"",IF('Student Record paste by SD'!A438="","",'Student Record paste by SD'!A438))</f>
        <v/>
      </c>
      <c r="E441" s="7" t="str">
        <f t="shared" si="12"/>
        <v/>
      </c>
      <c r="F441" s="25"/>
      <c r="G441" s="6" t="str">
        <f t="shared" si="13"/>
        <v/>
      </c>
      <c r="H441" s="50"/>
      <c r="I441" s="4"/>
      <c r="M441" s="9" t="str">
        <f>IF('Student Record paste by SD'!A438&gt;8,"",IF('Student Record paste by SD'!I438="","",UPPER('Student Record paste by SD'!I438)))</f>
        <v/>
      </c>
    </row>
    <row r="442" spans="1:13" ht="21" customHeight="1">
      <c r="A442" s="54">
        <v>438</v>
      </c>
      <c r="B442" s="53" t="str">
        <f>IF('Student Record paste by SD'!A439&gt;8,"",IF('Student Record paste by SD'!E439="","",UPPER('Student Record paste by SD'!E439)))</f>
        <v/>
      </c>
      <c r="C442" s="53" t="str">
        <f>IF('Student Record paste by SD'!A439&gt;8,"",IF('Student Record paste by SD'!G439="","",UPPER('Student Record paste by SD'!G439)))</f>
        <v/>
      </c>
      <c r="D442" s="5" t="str">
        <f>IF('Student Record paste by SD'!A439&gt;8,"",IF('Student Record paste by SD'!A439="","",'Student Record paste by SD'!A439))</f>
        <v/>
      </c>
      <c r="E442" s="7" t="str">
        <f t="shared" si="12"/>
        <v/>
      </c>
      <c r="F442" s="25"/>
      <c r="G442" s="6" t="str">
        <f t="shared" si="13"/>
        <v/>
      </c>
      <c r="H442" s="50"/>
      <c r="I442" s="4"/>
      <c r="M442" s="9" t="str">
        <f>IF('Student Record paste by SD'!A439&gt;8,"",IF('Student Record paste by SD'!I439="","",UPPER('Student Record paste by SD'!I439)))</f>
        <v/>
      </c>
    </row>
    <row r="443" spans="1:13" ht="21" customHeight="1">
      <c r="A443" s="54">
        <v>439</v>
      </c>
      <c r="B443" s="53" t="str">
        <f>IF('Student Record paste by SD'!A440&gt;8,"",IF('Student Record paste by SD'!E440="","",UPPER('Student Record paste by SD'!E440)))</f>
        <v/>
      </c>
      <c r="C443" s="53" t="str">
        <f>IF('Student Record paste by SD'!A440&gt;8,"",IF('Student Record paste by SD'!G440="","",UPPER('Student Record paste by SD'!G440)))</f>
        <v/>
      </c>
      <c r="D443" s="5" t="str">
        <f>IF('Student Record paste by SD'!A440&gt;8,"",IF('Student Record paste by SD'!A440="","",'Student Record paste by SD'!A440))</f>
        <v/>
      </c>
      <c r="E443" s="7" t="str">
        <f t="shared" si="12"/>
        <v/>
      </c>
      <c r="F443" s="25"/>
      <c r="G443" s="6" t="str">
        <f t="shared" si="13"/>
        <v/>
      </c>
      <c r="H443" s="50"/>
      <c r="I443" s="4"/>
      <c r="M443" s="9" t="str">
        <f>IF('Student Record paste by SD'!A440&gt;8,"",IF('Student Record paste by SD'!I440="","",UPPER('Student Record paste by SD'!I440)))</f>
        <v/>
      </c>
    </row>
    <row r="444" spans="1:13" ht="21" customHeight="1">
      <c r="A444" s="54">
        <v>440</v>
      </c>
      <c r="B444" s="53" t="str">
        <f>IF('Student Record paste by SD'!A441&gt;8,"",IF('Student Record paste by SD'!E441="","",UPPER('Student Record paste by SD'!E441)))</f>
        <v/>
      </c>
      <c r="C444" s="53" t="str">
        <f>IF('Student Record paste by SD'!A441&gt;8,"",IF('Student Record paste by SD'!G441="","",UPPER('Student Record paste by SD'!G441)))</f>
        <v/>
      </c>
      <c r="D444" s="5" t="str">
        <f>IF('Student Record paste by SD'!A441&gt;8,"",IF('Student Record paste by SD'!A441="","",'Student Record paste by SD'!A441))</f>
        <v/>
      </c>
      <c r="E444" s="7" t="str">
        <f t="shared" si="12"/>
        <v/>
      </c>
      <c r="F444" s="25"/>
      <c r="G444" s="6" t="str">
        <f t="shared" si="13"/>
        <v/>
      </c>
      <c r="H444" s="50"/>
      <c r="I444" s="4"/>
      <c r="M444" s="9" t="str">
        <f>IF('Student Record paste by SD'!A441&gt;8,"",IF('Student Record paste by SD'!I441="","",UPPER('Student Record paste by SD'!I441)))</f>
        <v/>
      </c>
    </row>
    <row r="445" spans="1:13" ht="21" customHeight="1">
      <c r="A445" s="54">
        <v>441</v>
      </c>
      <c r="B445" s="53" t="str">
        <f>IF('Student Record paste by SD'!A442&gt;8,"",IF('Student Record paste by SD'!E442="","",UPPER('Student Record paste by SD'!E442)))</f>
        <v/>
      </c>
      <c r="C445" s="53" t="str">
        <f>IF('Student Record paste by SD'!A442&gt;8,"",IF('Student Record paste by SD'!G442="","",UPPER('Student Record paste by SD'!G442)))</f>
        <v/>
      </c>
      <c r="D445" s="5" t="str">
        <f>IF('Student Record paste by SD'!A442&gt;8,"",IF('Student Record paste by SD'!A442="","",'Student Record paste by SD'!A442))</f>
        <v/>
      </c>
      <c r="E445" s="7" t="str">
        <f t="shared" si="12"/>
        <v/>
      </c>
      <c r="F445" s="25"/>
      <c r="G445" s="6" t="str">
        <f t="shared" si="13"/>
        <v/>
      </c>
      <c r="H445" s="50"/>
      <c r="I445" s="4"/>
      <c r="M445" s="9" t="str">
        <f>IF('Student Record paste by SD'!A442&gt;8,"",IF('Student Record paste by SD'!I442="","",UPPER('Student Record paste by SD'!I442)))</f>
        <v/>
      </c>
    </row>
    <row r="446" spans="1:13" ht="21" customHeight="1">
      <c r="A446" s="54">
        <v>442</v>
      </c>
      <c r="B446" s="53" t="str">
        <f>IF('Student Record paste by SD'!A443&gt;8,"",IF('Student Record paste by SD'!E443="","",UPPER('Student Record paste by SD'!E443)))</f>
        <v/>
      </c>
      <c r="C446" s="53" t="str">
        <f>IF('Student Record paste by SD'!A443&gt;8,"",IF('Student Record paste by SD'!G443="","",UPPER('Student Record paste by SD'!G443)))</f>
        <v/>
      </c>
      <c r="D446" s="5" t="str">
        <f>IF('Student Record paste by SD'!A443&gt;8,"",IF('Student Record paste by SD'!A443="","",'Student Record paste by SD'!A443))</f>
        <v/>
      </c>
      <c r="E446" s="7" t="str">
        <f t="shared" si="12"/>
        <v/>
      </c>
      <c r="F446" s="25"/>
      <c r="G446" s="6" t="str">
        <f t="shared" si="13"/>
        <v/>
      </c>
      <c r="H446" s="50"/>
      <c r="I446" s="4"/>
      <c r="M446" s="9" t="str">
        <f>IF('Student Record paste by SD'!A443&gt;8,"",IF('Student Record paste by SD'!I443="","",UPPER('Student Record paste by SD'!I443)))</f>
        <v/>
      </c>
    </row>
    <row r="447" spans="1:13" ht="21" customHeight="1">
      <c r="A447" s="54">
        <v>443</v>
      </c>
      <c r="B447" s="53" t="str">
        <f>IF('Student Record paste by SD'!A444&gt;8,"",IF('Student Record paste by SD'!E444="","",UPPER('Student Record paste by SD'!E444)))</f>
        <v/>
      </c>
      <c r="C447" s="53" t="str">
        <f>IF('Student Record paste by SD'!A444&gt;8,"",IF('Student Record paste by SD'!G444="","",UPPER('Student Record paste by SD'!G444)))</f>
        <v/>
      </c>
      <c r="D447" s="5" t="str">
        <f>IF('Student Record paste by SD'!A444&gt;8,"",IF('Student Record paste by SD'!A444="","",'Student Record paste by SD'!A444))</f>
        <v/>
      </c>
      <c r="E447" s="7" t="str">
        <f t="shared" si="12"/>
        <v/>
      </c>
      <c r="F447" s="25"/>
      <c r="G447" s="6" t="str">
        <f t="shared" si="13"/>
        <v/>
      </c>
      <c r="H447" s="50"/>
      <c r="I447" s="4"/>
      <c r="M447" s="9" t="str">
        <f>IF('Student Record paste by SD'!A444&gt;8,"",IF('Student Record paste by SD'!I444="","",UPPER('Student Record paste by SD'!I444)))</f>
        <v/>
      </c>
    </row>
    <row r="448" spans="1:13" ht="21" customHeight="1">
      <c r="A448" s="54">
        <v>444</v>
      </c>
      <c r="B448" s="53" t="str">
        <f>IF('Student Record paste by SD'!A445&gt;8,"",IF('Student Record paste by SD'!E445="","",UPPER('Student Record paste by SD'!E445)))</f>
        <v/>
      </c>
      <c r="C448" s="53" t="str">
        <f>IF('Student Record paste by SD'!A445&gt;8,"",IF('Student Record paste by SD'!G445="","",UPPER('Student Record paste by SD'!G445)))</f>
        <v/>
      </c>
      <c r="D448" s="5" t="str">
        <f>IF('Student Record paste by SD'!A445&gt;8,"",IF('Student Record paste by SD'!A445="","",'Student Record paste by SD'!A445))</f>
        <v/>
      </c>
      <c r="E448" s="7" t="str">
        <f t="shared" si="12"/>
        <v/>
      </c>
      <c r="F448" s="25"/>
      <c r="G448" s="6" t="str">
        <f t="shared" si="13"/>
        <v/>
      </c>
      <c r="H448" s="50"/>
      <c r="I448" s="4"/>
      <c r="M448" s="9" t="str">
        <f>IF('Student Record paste by SD'!A445&gt;8,"",IF('Student Record paste by SD'!I445="","",UPPER('Student Record paste by SD'!I445)))</f>
        <v/>
      </c>
    </row>
    <row r="449" spans="1:13" ht="21" customHeight="1">
      <c r="A449" s="54">
        <v>445</v>
      </c>
      <c r="B449" s="53" t="str">
        <f>IF('Student Record paste by SD'!A446&gt;8,"",IF('Student Record paste by SD'!E446="","",UPPER('Student Record paste by SD'!E446)))</f>
        <v/>
      </c>
      <c r="C449" s="53" t="str">
        <f>IF('Student Record paste by SD'!A446&gt;8,"",IF('Student Record paste by SD'!G446="","",UPPER('Student Record paste by SD'!G446)))</f>
        <v/>
      </c>
      <c r="D449" s="5" t="str">
        <f>IF('Student Record paste by SD'!A446&gt;8,"",IF('Student Record paste by SD'!A446="","",'Student Record paste by SD'!A446))</f>
        <v/>
      </c>
      <c r="E449" s="7" t="str">
        <f t="shared" si="12"/>
        <v/>
      </c>
      <c r="F449" s="25"/>
      <c r="G449" s="6" t="str">
        <f t="shared" si="13"/>
        <v/>
      </c>
      <c r="H449" s="50"/>
      <c r="I449" s="4"/>
      <c r="M449" s="9" t="str">
        <f>IF('Student Record paste by SD'!A446&gt;8,"",IF('Student Record paste by SD'!I446="","",UPPER('Student Record paste by SD'!I446)))</f>
        <v/>
      </c>
    </row>
    <row r="450" spans="1:13" ht="21" customHeight="1">
      <c r="A450" s="54">
        <v>446</v>
      </c>
      <c r="B450" s="53" t="str">
        <f>IF('Student Record paste by SD'!A447&gt;8,"",IF('Student Record paste by SD'!E447="","",UPPER('Student Record paste by SD'!E447)))</f>
        <v/>
      </c>
      <c r="C450" s="53" t="str">
        <f>IF('Student Record paste by SD'!A447&gt;8,"",IF('Student Record paste by SD'!G447="","",UPPER('Student Record paste by SD'!G447)))</f>
        <v/>
      </c>
      <c r="D450" s="5" t="str">
        <f>IF('Student Record paste by SD'!A447&gt;8,"",IF('Student Record paste by SD'!A447="","",'Student Record paste by SD'!A447))</f>
        <v/>
      </c>
      <c r="E450" s="7" t="str">
        <f t="shared" si="12"/>
        <v/>
      </c>
      <c r="F450" s="25"/>
      <c r="G450" s="6" t="str">
        <f t="shared" si="13"/>
        <v/>
      </c>
      <c r="H450" s="50"/>
      <c r="I450" s="4"/>
      <c r="M450" s="9" t="str">
        <f>IF('Student Record paste by SD'!A447&gt;8,"",IF('Student Record paste by SD'!I447="","",UPPER('Student Record paste by SD'!I447)))</f>
        <v/>
      </c>
    </row>
    <row r="451" spans="1:13" ht="21" customHeight="1">
      <c r="A451" s="54">
        <v>447</v>
      </c>
      <c r="B451" s="53" t="str">
        <f>IF('Student Record paste by SD'!A448&gt;8,"",IF('Student Record paste by SD'!E448="","",UPPER('Student Record paste by SD'!E448)))</f>
        <v/>
      </c>
      <c r="C451" s="53" t="str">
        <f>IF('Student Record paste by SD'!A448&gt;8,"",IF('Student Record paste by SD'!G448="","",UPPER('Student Record paste by SD'!G448)))</f>
        <v/>
      </c>
      <c r="D451" s="5" t="str">
        <f>IF('Student Record paste by SD'!A448&gt;8,"",IF('Student Record paste by SD'!A448="","",'Student Record paste by SD'!A448))</f>
        <v/>
      </c>
      <c r="E451" s="7" t="str">
        <f t="shared" si="12"/>
        <v/>
      </c>
      <c r="F451" s="25"/>
      <c r="G451" s="6" t="str">
        <f t="shared" si="13"/>
        <v/>
      </c>
      <c r="H451" s="50"/>
      <c r="I451" s="4"/>
      <c r="M451" s="9" t="str">
        <f>IF('Student Record paste by SD'!A448&gt;8,"",IF('Student Record paste by SD'!I448="","",UPPER('Student Record paste by SD'!I448)))</f>
        <v/>
      </c>
    </row>
    <row r="452" spans="1:13" ht="21" customHeight="1">
      <c r="A452" s="54">
        <v>448</v>
      </c>
      <c r="B452" s="53" t="str">
        <f>IF('Student Record paste by SD'!A449&gt;8,"",IF('Student Record paste by SD'!E449="","",UPPER('Student Record paste by SD'!E449)))</f>
        <v/>
      </c>
      <c r="C452" s="53" t="str">
        <f>IF('Student Record paste by SD'!A449&gt;8,"",IF('Student Record paste by SD'!G449="","",UPPER('Student Record paste by SD'!G449)))</f>
        <v/>
      </c>
      <c r="D452" s="5" t="str">
        <f>IF('Student Record paste by SD'!A449&gt;8,"",IF('Student Record paste by SD'!A449="","",'Student Record paste by SD'!A449))</f>
        <v/>
      </c>
      <c r="E452" s="7" t="str">
        <f t="shared" si="12"/>
        <v/>
      </c>
      <c r="F452" s="25"/>
      <c r="G452" s="6" t="str">
        <f t="shared" si="13"/>
        <v/>
      </c>
      <c r="H452" s="50"/>
      <c r="I452" s="4"/>
      <c r="M452" s="9" t="str">
        <f>IF('Student Record paste by SD'!A449&gt;8,"",IF('Student Record paste by SD'!I449="","",UPPER('Student Record paste by SD'!I449)))</f>
        <v/>
      </c>
    </row>
    <row r="453" spans="1:13" ht="21" customHeight="1">
      <c r="A453" s="54">
        <v>449</v>
      </c>
      <c r="B453" s="53" t="str">
        <f>IF('Student Record paste by SD'!A450&gt;8,"",IF('Student Record paste by SD'!E450="","",UPPER('Student Record paste by SD'!E450)))</f>
        <v/>
      </c>
      <c r="C453" s="53" t="str">
        <f>IF('Student Record paste by SD'!A450&gt;8,"",IF('Student Record paste by SD'!G450="","",UPPER('Student Record paste by SD'!G450)))</f>
        <v/>
      </c>
      <c r="D453" s="5" t="str">
        <f>IF('Student Record paste by SD'!A450&gt;8,"",IF('Student Record paste by SD'!A450="","",'Student Record paste by SD'!A450))</f>
        <v/>
      </c>
      <c r="E453" s="7" t="str">
        <f t="shared" si="12"/>
        <v/>
      </c>
      <c r="F453" s="25"/>
      <c r="G453" s="6" t="str">
        <f t="shared" si="13"/>
        <v/>
      </c>
      <c r="H453" s="50"/>
      <c r="I453" s="4"/>
      <c r="M453" s="9" t="str">
        <f>IF('Student Record paste by SD'!A450&gt;8,"",IF('Student Record paste by SD'!I450="","",UPPER('Student Record paste by SD'!I450)))</f>
        <v/>
      </c>
    </row>
    <row r="454" spans="1:13" ht="21" customHeight="1">
      <c r="A454" s="54">
        <v>450</v>
      </c>
      <c r="B454" s="53" t="str">
        <f>IF('Student Record paste by SD'!A451&gt;8,"",IF('Student Record paste by SD'!E451="","",UPPER('Student Record paste by SD'!E451)))</f>
        <v/>
      </c>
      <c r="C454" s="53" t="str">
        <f>IF('Student Record paste by SD'!A451&gt;8,"",IF('Student Record paste by SD'!G451="","",UPPER('Student Record paste by SD'!G451)))</f>
        <v/>
      </c>
      <c r="D454" s="5" t="str">
        <f>IF('Student Record paste by SD'!A451&gt;8,"",IF('Student Record paste by SD'!A451="","",'Student Record paste by SD'!A451))</f>
        <v/>
      </c>
      <c r="E454" s="7" t="str">
        <f t="shared" ref="E454:E505" si="14">IF(OR(D454="",F454=""),"",G454-F454)</f>
        <v/>
      </c>
      <c r="F454" s="25"/>
      <c r="G454" s="6" t="str">
        <f t="shared" ref="G454:G505" si="15">IF(OR(D454="",F454=""),"",IF(D454&gt;=6,"14.1",IF(D454&gt;=1,"9.4",0)))</f>
        <v/>
      </c>
      <c r="H454" s="50"/>
      <c r="I454" s="4"/>
      <c r="M454" s="9" t="str">
        <f>IF('Student Record paste by SD'!A451&gt;8,"",IF('Student Record paste by SD'!I451="","",UPPER('Student Record paste by SD'!I451)))</f>
        <v/>
      </c>
    </row>
    <row r="455" spans="1:13" ht="21" customHeight="1">
      <c r="A455" s="54">
        <v>451</v>
      </c>
      <c r="B455" s="53" t="str">
        <f>IF('Student Record paste by SD'!A452&gt;8,"",IF('Student Record paste by SD'!E452="","",UPPER('Student Record paste by SD'!E452)))</f>
        <v/>
      </c>
      <c r="C455" s="53" t="str">
        <f>IF('Student Record paste by SD'!A452&gt;8,"",IF('Student Record paste by SD'!G452="","",UPPER('Student Record paste by SD'!G452)))</f>
        <v/>
      </c>
      <c r="D455" s="5" t="str">
        <f>IF('Student Record paste by SD'!A452&gt;8,"",IF('Student Record paste by SD'!A452="","",'Student Record paste by SD'!A452))</f>
        <v/>
      </c>
      <c r="E455" s="7" t="str">
        <f t="shared" si="14"/>
        <v/>
      </c>
      <c r="F455" s="25"/>
      <c r="G455" s="6" t="str">
        <f t="shared" si="15"/>
        <v/>
      </c>
      <c r="H455" s="50"/>
      <c r="I455" s="4"/>
      <c r="M455" s="9" t="str">
        <f>IF('Student Record paste by SD'!A452&gt;8,"",IF('Student Record paste by SD'!I452="","",UPPER('Student Record paste by SD'!I452)))</f>
        <v/>
      </c>
    </row>
    <row r="456" spans="1:13" ht="21" customHeight="1">
      <c r="A456" s="54">
        <v>452</v>
      </c>
      <c r="B456" s="53" t="str">
        <f>IF('Student Record paste by SD'!A453&gt;8,"",IF('Student Record paste by SD'!E453="","",UPPER('Student Record paste by SD'!E453)))</f>
        <v/>
      </c>
      <c r="C456" s="53" t="str">
        <f>IF('Student Record paste by SD'!A453&gt;8,"",IF('Student Record paste by SD'!G453="","",UPPER('Student Record paste by SD'!G453)))</f>
        <v/>
      </c>
      <c r="D456" s="5" t="str">
        <f>IF('Student Record paste by SD'!A453&gt;8,"",IF('Student Record paste by SD'!A453="","",'Student Record paste by SD'!A453))</f>
        <v/>
      </c>
      <c r="E456" s="7" t="str">
        <f t="shared" si="14"/>
        <v/>
      </c>
      <c r="F456" s="25"/>
      <c r="G456" s="6" t="str">
        <f t="shared" si="15"/>
        <v/>
      </c>
      <c r="H456" s="50"/>
      <c r="I456" s="4"/>
      <c r="M456" s="9" t="str">
        <f>IF('Student Record paste by SD'!A453&gt;8,"",IF('Student Record paste by SD'!I453="","",UPPER('Student Record paste by SD'!I453)))</f>
        <v/>
      </c>
    </row>
    <row r="457" spans="1:13" ht="21" customHeight="1">
      <c r="A457" s="54">
        <v>453</v>
      </c>
      <c r="B457" s="53" t="str">
        <f>IF('Student Record paste by SD'!A454&gt;8,"",IF('Student Record paste by SD'!E454="","",UPPER('Student Record paste by SD'!E454)))</f>
        <v/>
      </c>
      <c r="C457" s="53" t="str">
        <f>IF('Student Record paste by SD'!A454&gt;8,"",IF('Student Record paste by SD'!G454="","",UPPER('Student Record paste by SD'!G454)))</f>
        <v/>
      </c>
      <c r="D457" s="5" t="str">
        <f>IF('Student Record paste by SD'!A454&gt;8,"",IF('Student Record paste by SD'!A454="","",'Student Record paste by SD'!A454))</f>
        <v/>
      </c>
      <c r="E457" s="7" t="str">
        <f t="shared" si="14"/>
        <v/>
      </c>
      <c r="F457" s="25"/>
      <c r="G457" s="6" t="str">
        <f t="shared" si="15"/>
        <v/>
      </c>
      <c r="H457" s="50"/>
      <c r="I457" s="4"/>
      <c r="M457" s="9" t="str">
        <f>IF('Student Record paste by SD'!A454&gt;8,"",IF('Student Record paste by SD'!I454="","",UPPER('Student Record paste by SD'!I454)))</f>
        <v/>
      </c>
    </row>
    <row r="458" spans="1:13" ht="21" customHeight="1">
      <c r="A458" s="54">
        <v>454</v>
      </c>
      <c r="B458" s="53" t="str">
        <f>IF('Student Record paste by SD'!A455&gt;8,"",IF('Student Record paste by SD'!E455="","",UPPER('Student Record paste by SD'!E455)))</f>
        <v/>
      </c>
      <c r="C458" s="53" t="str">
        <f>IF('Student Record paste by SD'!A455&gt;8,"",IF('Student Record paste by SD'!G455="","",UPPER('Student Record paste by SD'!G455)))</f>
        <v/>
      </c>
      <c r="D458" s="5" t="str">
        <f>IF('Student Record paste by SD'!A455&gt;8,"",IF('Student Record paste by SD'!A455="","",'Student Record paste by SD'!A455))</f>
        <v/>
      </c>
      <c r="E458" s="7" t="str">
        <f t="shared" si="14"/>
        <v/>
      </c>
      <c r="F458" s="25"/>
      <c r="G458" s="6" t="str">
        <f t="shared" si="15"/>
        <v/>
      </c>
      <c r="H458" s="50"/>
      <c r="I458" s="4"/>
      <c r="M458" s="9" t="str">
        <f>IF('Student Record paste by SD'!A455&gt;8,"",IF('Student Record paste by SD'!I455="","",UPPER('Student Record paste by SD'!I455)))</f>
        <v/>
      </c>
    </row>
    <row r="459" spans="1:13" ht="21" customHeight="1">
      <c r="A459" s="54">
        <v>455</v>
      </c>
      <c r="B459" s="53" t="str">
        <f>IF('Student Record paste by SD'!A456&gt;8,"",IF('Student Record paste by SD'!E456="","",UPPER('Student Record paste by SD'!E456)))</f>
        <v/>
      </c>
      <c r="C459" s="53" t="str">
        <f>IF('Student Record paste by SD'!A456&gt;8,"",IF('Student Record paste by SD'!G456="","",UPPER('Student Record paste by SD'!G456)))</f>
        <v/>
      </c>
      <c r="D459" s="5" t="str">
        <f>IF('Student Record paste by SD'!A456&gt;8,"",IF('Student Record paste by SD'!A456="","",'Student Record paste by SD'!A456))</f>
        <v/>
      </c>
      <c r="E459" s="7" t="str">
        <f t="shared" si="14"/>
        <v/>
      </c>
      <c r="F459" s="25"/>
      <c r="G459" s="6" t="str">
        <f t="shared" si="15"/>
        <v/>
      </c>
      <c r="H459" s="50"/>
      <c r="I459" s="4"/>
      <c r="M459" s="9" t="str">
        <f>IF('Student Record paste by SD'!A456&gt;8,"",IF('Student Record paste by SD'!I456="","",UPPER('Student Record paste by SD'!I456)))</f>
        <v/>
      </c>
    </row>
    <row r="460" spans="1:13" ht="21" customHeight="1">
      <c r="A460" s="54">
        <v>456</v>
      </c>
      <c r="B460" s="53" t="str">
        <f>IF('Student Record paste by SD'!A457&gt;8,"",IF('Student Record paste by SD'!E457="","",UPPER('Student Record paste by SD'!E457)))</f>
        <v/>
      </c>
      <c r="C460" s="53" t="str">
        <f>IF('Student Record paste by SD'!A457&gt;8,"",IF('Student Record paste by SD'!G457="","",UPPER('Student Record paste by SD'!G457)))</f>
        <v/>
      </c>
      <c r="D460" s="5" t="str">
        <f>IF('Student Record paste by SD'!A457&gt;8,"",IF('Student Record paste by SD'!A457="","",'Student Record paste by SD'!A457))</f>
        <v/>
      </c>
      <c r="E460" s="7" t="str">
        <f t="shared" si="14"/>
        <v/>
      </c>
      <c r="F460" s="25"/>
      <c r="G460" s="6" t="str">
        <f t="shared" si="15"/>
        <v/>
      </c>
      <c r="H460" s="50"/>
      <c r="I460" s="4"/>
      <c r="M460" s="9" t="str">
        <f>IF('Student Record paste by SD'!A457&gt;8,"",IF('Student Record paste by SD'!I457="","",UPPER('Student Record paste by SD'!I457)))</f>
        <v/>
      </c>
    </row>
    <row r="461" spans="1:13" ht="21" customHeight="1">
      <c r="A461" s="54">
        <v>457</v>
      </c>
      <c r="B461" s="53" t="str">
        <f>IF('Student Record paste by SD'!A458&gt;8,"",IF('Student Record paste by SD'!E458="","",UPPER('Student Record paste by SD'!E458)))</f>
        <v/>
      </c>
      <c r="C461" s="53" t="str">
        <f>IF('Student Record paste by SD'!A458&gt;8,"",IF('Student Record paste by SD'!G458="","",UPPER('Student Record paste by SD'!G458)))</f>
        <v/>
      </c>
      <c r="D461" s="5" t="str">
        <f>IF('Student Record paste by SD'!A458&gt;8,"",IF('Student Record paste by SD'!A458="","",'Student Record paste by SD'!A458))</f>
        <v/>
      </c>
      <c r="E461" s="7" t="str">
        <f t="shared" si="14"/>
        <v/>
      </c>
      <c r="F461" s="25"/>
      <c r="G461" s="6" t="str">
        <f t="shared" si="15"/>
        <v/>
      </c>
      <c r="H461" s="50"/>
      <c r="I461" s="4"/>
      <c r="M461" s="9" t="str">
        <f>IF('Student Record paste by SD'!A458&gt;8,"",IF('Student Record paste by SD'!I458="","",UPPER('Student Record paste by SD'!I458)))</f>
        <v/>
      </c>
    </row>
    <row r="462" spans="1:13" ht="21" customHeight="1">
      <c r="A462" s="54">
        <v>458</v>
      </c>
      <c r="B462" s="53" t="str">
        <f>IF('Student Record paste by SD'!A459&gt;8,"",IF('Student Record paste by SD'!E459="","",UPPER('Student Record paste by SD'!E459)))</f>
        <v/>
      </c>
      <c r="C462" s="53" t="str">
        <f>IF('Student Record paste by SD'!A459&gt;8,"",IF('Student Record paste by SD'!G459="","",UPPER('Student Record paste by SD'!G459)))</f>
        <v/>
      </c>
      <c r="D462" s="5" t="str">
        <f>IF('Student Record paste by SD'!A459&gt;8,"",IF('Student Record paste by SD'!A459="","",'Student Record paste by SD'!A459))</f>
        <v/>
      </c>
      <c r="E462" s="7" t="str">
        <f t="shared" si="14"/>
        <v/>
      </c>
      <c r="F462" s="25"/>
      <c r="G462" s="6" t="str">
        <f t="shared" si="15"/>
        <v/>
      </c>
      <c r="H462" s="50"/>
      <c r="I462" s="4"/>
      <c r="M462" s="9" t="str">
        <f>IF('Student Record paste by SD'!A459&gt;8,"",IF('Student Record paste by SD'!I459="","",UPPER('Student Record paste by SD'!I459)))</f>
        <v/>
      </c>
    </row>
    <row r="463" spans="1:13" ht="21" customHeight="1">
      <c r="A463" s="54">
        <v>459</v>
      </c>
      <c r="B463" s="53" t="str">
        <f>IF('Student Record paste by SD'!A460&gt;8,"",IF('Student Record paste by SD'!E460="","",UPPER('Student Record paste by SD'!E460)))</f>
        <v/>
      </c>
      <c r="C463" s="53" t="str">
        <f>IF('Student Record paste by SD'!A460&gt;8,"",IF('Student Record paste by SD'!G460="","",UPPER('Student Record paste by SD'!G460)))</f>
        <v/>
      </c>
      <c r="D463" s="5" t="str">
        <f>IF('Student Record paste by SD'!A460&gt;8,"",IF('Student Record paste by SD'!A460="","",'Student Record paste by SD'!A460))</f>
        <v/>
      </c>
      <c r="E463" s="7" t="str">
        <f t="shared" si="14"/>
        <v/>
      </c>
      <c r="F463" s="25"/>
      <c r="G463" s="6" t="str">
        <f t="shared" si="15"/>
        <v/>
      </c>
      <c r="H463" s="50"/>
      <c r="I463" s="4"/>
      <c r="M463" s="9" t="str">
        <f>IF('Student Record paste by SD'!A460&gt;8,"",IF('Student Record paste by SD'!I460="","",UPPER('Student Record paste by SD'!I460)))</f>
        <v/>
      </c>
    </row>
    <row r="464" spans="1:13" ht="21" customHeight="1">
      <c r="A464" s="54">
        <v>460</v>
      </c>
      <c r="B464" s="53" t="str">
        <f>IF('Student Record paste by SD'!A461&gt;8,"",IF('Student Record paste by SD'!E461="","",UPPER('Student Record paste by SD'!E461)))</f>
        <v/>
      </c>
      <c r="C464" s="53" t="str">
        <f>IF('Student Record paste by SD'!A461&gt;8,"",IF('Student Record paste by SD'!G461="","",UPPER('Student Record paste by SD'!G461)))</f>
        <v/>
      </c>
      <c r="D464" s="5" t="str">
        <f>IF('Student Record paste by SD'!A461&gt;8,"",IF('Student Record paste by SD'!A461="","",'Student Record paste by SD'!A461))</f>
        <v/>
      </c>
      <c r="E464" s="7" t="str">
        <f t="shared" si="14"/>
        <v/>
      </c>
      <c r="F464" s="25"/>
      <c r="G464" s="6" t="str">
        <f t="shared" si="15"/>
        <v/>
      </c>
      <c r="H464" s="50"/>
      <c r="I464" s="4"/>
      <c r="M464" s="9" t="str">
        <f>IF('Student Record paste by SD'!A461&gt;8,"",IF('Student Record paste by SD'!I461="","",UPPER('Student Record paste by SD'!I461)))</f>
        <v/>
      </c>
    </row>
    <row r="465" spans="1:13" ht="21" customHeight="1">
      <c r="A465" s="54">
        <v>461</v>
      </c>
      <c r="B465" s="53" t="str">
        <f>IF('Student Record paste by SD'!A462&gt;8,"",IF('Student Record paste by SD'!E462="","",UPPER('Student Record paste by SD'!E462)))</f>
        <v/>
      </c>
      <c r="C465" s="53" t="str">
        <f>IF('Student Record paste by SD'!A462&gt;8,"",IF('Student Record paste by SD'!G462="","",UPPER('Student Record paste by SD'!G462)))</f>
        <v/>
      </c>
      <c r="D465" s="5" t="str">
        <f>IF('Student Record paste by SD'!A462&gt;8,"",IF('Student Record paste by SD'!A462="","",'Student Record paste by SD'!A462))</f>
        <v/>
      </c>
      <c r="E465" s="7" t="str">
        <f t="shared" si="14"/>
        <v/>
      </c>
      <c r="F465" s="25"/>
      <c r="G465" s="6" t="str">
        <f t="shared" si="15"/>
        <v/>
      </c>
      <c r="H465" s="50"/>
      <c r="I465" s="4"/>
      <c r="M465" s="9" t="str">
        <f>IF('Student Record paste by SD'!A462&gt;8,"",IF('Student Record paste by SD'!I462="","",UPPER('Student Record paste by SD'!I462)))</f>
        <v/>
      </c>
    </row>
    <row r="466" spans="1:13" ht="21" customHeight="1">
      <c r="A466" s="54">
        <v>462</v>
      </c>
      <c r="B466" s="53" t="str">
        <f>IF('Student Record paste by SD'!A463&gt;8,"",IF('Student Record paste by SD'!E463="","",UPPER('Student Record paste by SD'!E463)))</f>
        <v/>
      </c>
      <c r="C466" s="53" t="str">
        <f>IF('Student Record paste by SD'!A463&gt;8,"",IF('Student Record paste by SD'!G463="","",UPPER('Student Record paste by SD'!G463)))</f>
        <v/>
      </c>
      <c r="D466" s="5" t="str">
        <f>IF('Student Record paste by SD'!A463&gt;8,"",IF('Student Record paste by SD'!A463="","",'Student Record paste by SD'!A463))</f>
        <v/>
      </c>
      <c r="E466" s="7" t="str">
        <f t="shared" si="14"/>
        <v/>
      </c>
      <c r="F466" s="25"/>
      <c r="G466" s="6" t="str">
        <f t="shared" si="15"/>
        <v/>
      </c>
      <c r="H466" s="50"/>
      <c r="I466" s="4"/>
      <c r="M466" s="9" t="str">
        <f>IF('Student Record paste by SD'!A463&gt;8,"",IF('Student Record paste by SD'!I463="","",UPPER('Student Record paste by SD'!I463)))</f>
        <v/>
      </c>
    </row>
    <row r="467" spans="1:13" ht="21" customHeight="1">
      <c r="A467" s="54">
        <v>463</v>
      </c>
      <c r="B467" s="53" t="str">
        <f>IF('Student Record paste by SD'!A464&gt;8,"",IF('Student Record paste by SD'!E464="","",UPPER('Student Record paste by SD'!E464)))</f>
        <v/>
      </c>
      <c r="C467" s="53" t="str">
        <f>IF('Student Record paste by SD'!A464&gt;8,"",IF('Student Record paste by SD'!G464="","",UPPER('Student Record paste by SD'!G464)))</f>
        <v/>
      </c>
      <c r="D467" s="5" t="str">
        <f>IF('Student Record paste by SD'!A464&gt;8,"",IF('Student Record paste by SD'!A464="","",'Student Record paste by SD'!A464))</f>
        <v/>
      </c>
      <c r="E467" s="7" t="str">
        <f t="shared" si="14"/>
        <v/>
      </c>
      <c r="F467" s="25"/>
      <c r="G467" s="6" t="str">
        <f t="shared" si="15"/>
        <v/>
      </c>
      <c r="H467" s="50"/>
      <c r="I467" s="4"/>
      <c r="M467" s="9" t="str">
        <f>IF('Student Record paste by SD'!A464&gt;8,"",IF('Student Record paste by SD'!I464="","",UPPER('Student Record paste by SD'!I464)))</f>
        <v/>
      </c>
    </row>
    <row r="468" spans="1:13" ht="21" customHeight="1">
      <c r="A468" s="54">
        <v>464</v>
      </c>
      <c r="B468" s="53" t="str">
        <f>IF('Student Record paste by SD'!A465&gt;8,"",IF('Student Record paste by SD'!E465="","",UPPER('Student Record paste by SD'!E465)))</f>
        <v/>
      </c>
      <c r="C468" s="53" t="str">
        <f>IF('Student Record paste by SD'!A465&gt;8,"",IF('Student Record paste by SD'!G465="","",UPPER('Student Record paste by SD'!G465)))</f>
        <v/>
      </c>
      <c r="D468" s="5" t="str">
        <f>IF('Student Record paste by SD'!A465&gt;8,"",IF('Student Record paste by SD'!A465="","",'Student Record paste by SD'!A465))</f>
        <v/>
      </c>
      <c r="E468" s="7" t="str">
        <f t="shared" si="14"/>
        <v/>
      </c>
      <c r="F468" s="25"/>
      <c r="G468" s="6" t="str">
        <f t="shared" si="15"/>
        <v/>
      </c>
      <c r="H468" s="50"/>
      <c r="I468" s="4"/>
      <c r="M468" s="9" t="str">
        <f>IF('Student Record paste by SD'!A465&gt;8,"",IF('Student Record paste by SD'!I465="","",UPPER('Student Record paste by SD'!I465)))</f>
        <v/>
      </c>
    </row>
    <row r="469" spans="1:13" ht="21" customHeight="1">
      <c r="A469" s="54">
        <v>465</v>
      </c>
      <c r="B469" s="53" t="str">
        <f>IF('Student Record paste by SD'!A466&gt;8,"",IF('Student Record paste by SD'!E466="","",UPPER('Student Record paste by SD'!E466)))</f>
        <v/>
      </c>
      <c r="C469" s="53" t="str">
        <f>IF('Student Record paste by SD'!A466&gt;8,"",IF('Student Record paste by SD'!G466="","",UPPER('Student Record paste by SD'!G466)))</f>
        <v/>
      </c>
      <c r="D469" s="5" t="str">
        <f>IF('Student Record paste by SD'!A466&gt;8,"",IF('Student Record paste by SD'!A466="","",'Student Record paste by SD'!A466))</f>
        <v/>
      </c>
      <c r="E469" s="7" t="str">
        <f t="shared" si="14"/>
        <v/>
      </c>
      <c r="F469" s="25"/>
      <c r="G469" s="6" t="str">
        <f t="shared" si="15"/>
        <v/>
      </c>
      <c r="H469" s="50"/>
      <c r="I469" s="4"/>
      <c r="M469" s="9" t="str">
        <f>IF('Student Record paste by SD'!A466&gt;8,"",IF('Student Record paste by SD'!I466="","",UPPER('Student Record paste by SD'!I466)))</f>
        <v/>
      </c>
    </row>
    <row r="470" spans="1:13" ht="21" customHeight="1">
      <c r="A470" s="54">
        <v>466</v>
      </c>
      <c r="B470" s="53" t="str">
        <f>IF('Student Record paste by SD'!A467&gt;8,"",IF('Student Record paste by SD'!E467="","",UPPER('Student Record paste by SD'!E467)))</f>
        <v/>
      </c>
      <c r="C470" s="53" t="str">
        <f>IF('Student Record paste by SD'!A467&gt;8,"",IF('Student Record paste by SD'!G467="","",UPPER('Student Record paste by SD'!G467)))</f>
        <v/>
      </c>
      <c r="D470" s="5" t="str">
        <f>IF('Student Record paste by SD'!A467&gt;8,"",IF('Student Record paste by SD'!A467="","",'Student Record paste by SD'!A467))</f>
        <v/>
      </c>
      <c r="E470" s="7" t="str">
        <f t="shared" si="14"/>
        <v/>
      </c>
      <c r="F470" s="25"/>
      <c r="G470" s="6" t="str">
        <f t="shared" si="15"/>
        <v/>
      </c>
      <c r="H470" s="50"/>
      <c r="I470" s="4"/>
      <c r="M470" s="9" t="str">
        <f>IF('Student Record paste by SD'!A467&gt;8,"",IF('Student Record paste by SD'!I467="","",UPPER('Student Record paste by SD'!I467)))</f>
        <v/>
      </c>
    </row>
    <row r="471" spans="1:13" ht="21" customHeight="1">
      <c r="A471" s="54">
        <v>467</v>
      </c>
      <c r="B471" s="53" t="str">
        <f>IF('Student Record paste by SD'!A468&gt;8,"",IF('Student Record paste by SD'!E468="","",UPPER('Student Record paste by SD'!E468)))</f>
        <v/>
      </c>
      <c r="C471" s="53" t="str">
        <f>IF('Student Record paste by SD'!A468&gt;8,"",IF('Student Record paste by SD'!G468="","",UPPER('Student Record paste by SD'!G468)))</f>
        <v/>
      </c>
      <c r="D471" s="5" t="str">
        <f>IF('Student Record paste by SD'!A468&gt;8,"",IF('Student Record paste by SD'!A468="","",'Student Record paste by SD'!A468))</f>
        <v/>
      </c>
      <c r="E471" s="7" t="str">
        <f t="shared" si="14"/>
        <v/>
      </c>
      <c r="F471" s="25"/>
      <c r="G471" s="6" t="str">
        <f t="shared" si="15"/>
        <v/>
      </c>
      <c r="H471" s="50"/>
      <c r="I471" s="4"/>
      <c r="M471" s="9" t="str">
        <f>IF('Student Record paste by SD'!A468&gt;8,"",IF('Student Record paste by SD'!I468="","",UPPER('Student Record paste by SD'!I468)))</f>
        <v/>
      </c>
    </row>
    <row r="472" spans="1:13" ht="21" customHeight="1">
      <c r="A472" s="54">
        <v>468</v>
      </c>
      <c r="B472" s="53" t="str">
        <f>IF('Student Record paste by SD'!A469&gt;8,"",IF('Student Record paste by SD'!E469="","",UPPER('Student Record paste by SD'!E469)))</f>
        <v/>
      </c>
      <c r="C472" s="53" t="str">
        <f>IF('Student Record paste by SD'!A469&gt;8,"",IF('Student Record paste by SD'!G469="","",UPPER('Student Record paste by SD'!G469)))</f>
        <v/>
      </c>
      <c r="D472" s="5" t="str">
        <f>IF('Student Record paste by SD'!A469&gt;8,"",IF('Student Record paste by SD'!A469="","",'Student Record paste by SD'!A469))</f>
        <v/>
      </c>
      <c r="E472" s="7" t="str">
        <f t="shared" si="14"/>
        <v/>
      </c>
      <c r="F472" s="25"/>
      <c r="G472" s="6" t="str">
        <f t="shared" si="15"/>
        <v/>
      </c>
      <c r="H472" s="50"/>
      <c r="I472" s="4"/>
      <c r="M472" s="9" t="str">
        <f>IF('Student Record paste by SD'!A469&gt;8,"",IF('Student Record paste by SD'!I469="","",UPPER('Student Record paste by SD'!I469)))</f>
        <v/>
      </c>
    </row>
    <row r="473" spans="1:13" ht="21" customHeight="1">
      <c r="A473" s="54">
        <v>469</v>
      </c>
      <c r="B473" s="53" t="str">
        <f>IF('Student Record paste by SD'!A470&gt;8,"",IF('Student Record paste by SD'!E470="","",UPPER('Student Record paste by SD'!E470)))</f>
        <v/>
      </c>
      <c r="C473" s="53" t="str">
        <f>IF('Student Record paste by SD'!A470&gt;8,"",IF('Student Record paste by SD'!G470="","",UPPER('Student Record paste by SD'!G470)))</f>
        <v/>
      </c>
      <c r="D473" s="5" t="str">
        <f>IF('Student Record paste by SD'!A470&gt;8,"",IF('Student Record paste by SD'!A470="","",'Student Record paste by SD'!A470))</f>
        <v/>
      </c>
      <c r="E473" s="7" t="str">
        <f t="shared" si="14"/>
        <v/>
      </c>
      <c r="F473" s="25"/>
      <c r="G473" s="6" t="str">
        <f t="shared" si="15"/>
        <v/>
      </c>
      <c r="H473" s="50"/>
      <c r="I473" s="4"/>
      <c r="M473" s="9" t="str">
        <f>IF('Student Record paste by SD'!A470&gt;8,"",IF('Student Record paste by SD'!I470="","",UPPER('Student Record paste by SD'!I470)))</f>
        <v/>
      </c>
    </row>
    <row r="474" spans="1:13" ht="21" customHeight="1">
      <c r="A474" s="54">
        <v>470</v>
      </c>
      <c r="B474" s="53" t="str">
        <f>IF('Student Record paste by SD'!A471&gt;8,"",IF('Student Record paste by SD'!E471="","",UPPER('Student Record paste by SD'!E471)))</f>
        <v/>
      </c>
      <c r="C474" s="53" t="str">
        <f>IF('Student Record paste by SD'!A471&gt;8,"",IF('Student Record paste by SD'!G471="","",UPPER('Student Record paste by SD'!G471)))</f>
        <v/>
      </c>
      <c r="D474" s="5" t="str">
        <f>IF('Student Record paste by SD'!A471&gt;8,"",IF('Student Record paste by SD'!A471="","",'Student Record paste by SD'!A471))</f>
        <v/>
      </c>
      <c r="E474" s="7" t="str">
        <f t="shared" si="14"/>
        <v/>
      </c>
      <c r="F474" s="25"/>
      <c r="G474" s="6" t="str">
        <f t="shared" si="15"/>
        <v/>
      </c>
      <c r="H474" s="50"/>
      <c r="I474" s="4"/>
      <c r="M474" s="9" t="str">
        <f>IF('Student Record paste by SD'!A471&gt;8,"",IF('Student Record paste by SD'!I471="","",UPPER('Student Record paste by SD'!I471)))</f>
        <v/>
      </c>
    </row>
    <row r="475" spans="1:13" ht="21" customHeight="1">
      <c r="A475" s="54">
        <v>471</v>
      </c>
      <c r="B475" s="53" t="str">
        <f>IF('Student Record paste by SD'!A472&gt;8,"",IF('Student Record paste by SD'!E472="","",UPPER('Student Record paste by SD'!E472)))</f>
        <v/>
      </c>
      <c r="C475" s="53" t="str">
        <f>IF('Student Record paste by SD'!A472&gt;8,"",IF('Student Record paste by SD'!G472="","",UPPER('Student Record paste by SD'!G472)))</f>
        <v/>
      </c>
      <c r="D475" s="5" t="str">
        <f>IF('Student Record paste by SD'!A472&gt;8,"",IF('Student Record paste by SD'!A472="","",'Student Record paste by SD'!A472))</f>
        <v/>
      </c>
      <c r="E475" s="7" t="str">
        <f t="shared" si="14"/>
        <v/>
      </c>
      <c r="F475" s="25"/>
      <c r="G475" s="6" t="str">
        <f t="shared" si="15"/>
        <v/>
      </c>
      <c r="H475" s="50"/>
      <c r="I475" s="4"/>
      <c r="M475" s="9" t="str">
        <f>IF('Student Record paste by SD'!A472&gt;8,"",IF('Student Record paste by SD'!I472="","",UPPER('Student Record paste by SD'!I472)))</f>
        <v/>
      </c>
    </row>
    <row r="476" spans="1:13" ht="21" customHeight="1">
      <c r="A476" s="54">
        <v>472</v>
      </c>
      <c r="B476" s="53" t="str">
        <f>IF('Student Record paste by SD'!A473&gt;8,"",IF('Student Record paste by SD'!E473="","",UPPER('Student Record paste by SD'!E473)))</f>
        <v/>
      </c>
      <c r="C476" s="53" t="str">
        <f>IF('Student Record paste by SD'!A473&gt;8,"",IF('Student Record paste by SD'!G473="","",UPPER('Student Record paste by SD'!G473)))</f>
        <v/>
      </c>
      <c r="D476" s="5" t="str">
        <f>IF('Student Record paste by SD'!A473&gt;8,"",IF('Student Record paste by SD'!A473="","",'Student Record paste by SD'!A473))</f>
        <v/>
      </c>
      <c r="E476" s="7" t="str">
        <f t="shared" si="14"/>
        <v/>
      </c>
      <c r="F476" s="25"/>
      <c r="G476" s="6" t="str">
        <f t="shared" si="15"/>
        <v/>
      </c>
      <c r="H476" s="50"/>
      <c r="I476" s="4"/>
      <c r="M476" s="9" t="str">
        <f>IF('Student Record paste by SD'!A473&gt;8,"",IF('Student Record paste by SD'!I473="","",UPPER('Student Record paste by SD'!I473)))</f>
        <v/>
      </c>
    </row>
    <row r="477" spans="1:13" ht="21" customHeight="1">
      <c r="A477" s="54">
        <v>473</v>
      </c>
      <c r="B477" s="53" t="str">
        <f>IF('Student Record paste by SD'!A474&gt;8,"",IF('Student Record paste by SD'!E474="","",UPPER('Student Record paste by SD'!E474)))</f>
        <v/>
      </c>
      <c r="C477" s="53" t="str">
        <f>IF('Student Record paste by SD'!A474&gt;8,"",IF('Student Record paste by SD'!G474="","",UPPER('Student Record paste by SD'!G474)))</f>
        <v/>
      </c>
      <c r="D477" s="5" t="str">
        <f>IF('Student Record paste by SD'!A474&gt;8,"",IF('Student Record paste by SD'!A474="","",'Student Record paste by SD'!A474))</f>
        <v/>
      </c>
      <c r="E477" s="7" t="str">
        <f t="shared" si="14"/>
        <v/>
      </c>
      <c r="F477" s="25"/>
      <c r="G477" s="6" t="str">
        <f t="shared" si="15"/>
        <v/>
      </c>
      <c r="H477" s="50"/>
      <c r="I477" s="4"/>
      <c r="M477" s="9" t="str">
        <f>IF('Student Record paste by SD'!A474&gt;8,"",IF('Student Record paste by SD'!I474="","",UPPER('Student Record paste by SD'!I474)))</f>
        <v/>
      </c>
    </row>
    <row r="478" spans="1:13" ht="21" customHeight="1">
      <c r="A478" s="54">
        <v>474</v>
      </c>
      <c r="B478" s="53" t="str">
        <f>IF('Student Record paste by SD'!A475&gt;8,"",IF('Student Record paste by SD'!E475="","",UPPER('Student Record paste by SD'!E475)))</f>
        <v/>
      </c>
      <c r="C478" s="53" t="str">
        <f>IF('Student Record paste by SD'!A475&gt;8,"",IF('Student Record paste by SD'!G475="","",UPPER('Student Record paste by SD'!G475)))</f>
        <v/>
      </c>
      <c r="D478" s="5" t="str">
        <f>IF('Student Record paste by SD'!A475&gt;8,"",IF('Student Record paste by SD'!A475="","",'Student Record paste by SD'!A475))</f>
        <v/>
      </c>
      <c r="E478" s="7" t="str">
        <f t="shared" si="14"/>
        <v/>
      </c>
      <c r="F478" s="25"/>
      <c r="G478" s="6" t="str">
        <f t="shared" si="15"/>
        <v/>
      </c>
      <c r="H478" s="50"/>
      <c r="I478" s="4"/>
      <c r="M478" s="9" t="str">
        <f>IF('Student Record paste by SD'!A475&gt;8,"",IF('Student Record paste by SD'!I475="","",UPPER('Student Record paste by SD'!I475)))</f>
        <v/>
      </c>
    </row>
    <row r="479" spans="1:13" ht="21" customHeight="1">
      <c r="A479" s="54">
        <v>475</v>
      </c>
      <c r="B479" s="53" t="str">
        <f>IF('Student Record paste by SD'!A476&gt;8,"",IF('Student Record paste by SD'!E476="","",UPPER('Student Record paste by SD'!E476)))</f>
        <v/>
      </c>
      <c r="C479" s="53" t="str">
        <f>IF('Student Record paste by SD'!A476&gt;8,"",IF('Student Record paste by SD'!G476="","",UPPER('Student Record paste by SD'!G476)))</f>
        <v/>
      </c>
      <c r="D479" s="5" t="str">
        <f>IF('Student Record paste by SD'!A476&gt;8,"",IF('Student Record paste by SD'!A476="","",'Student Record paste by SD'!A476))</f>
        <v/>
      </c>
      <c r="E479" s="7" t="str">
        <f t="shared" si="14"/>
        <v/>
      </c>
      <c r="F479" s="25"/>
      <c r="G479" s="6" t="str">
        <f t="shared" si="15"/>
        <v/>
      </c>
      <c r="H479" s="50"/>
      <c r="I479" s="4"/>
      <c r="M479" s="9" t="str">
        <f>IF('Student Record paste by SD'!A476&gt;8,"",IF('Student Record paste by SD'!I476="","",UPPER('Student Record paste by SD'!I476)))</f>
        <v/>
      </c>
    </row>
    <row r="480" spans="1:13" ht="21" customHeight="1">
      <c r="A480" s="54">
        <v>476</v>
      </c>
      <c r="B480" s="53" t="str">
        <f>IF('Student Record paste by SD'!A477&gt;8,"",IF('Student Record paste by SD'!E477="","",UPPER('Student Record paste by SD'!E477)))</f>
        <v/>
      </c>
      <c r="C480" s="53" t="str">
        <f>IF('Student Record paste by SD'!A477&gt;8,"",IF('Student Record paste by SD'!G477="","",UPPER('Student Record paste by SD'!G477)))</f>
        <v/>
      </c>
      <c r="D480" s="5" t="str">
        <f>IF('Student Record paste by SD'!A477&gt;8,"",IF('Student Record paste by SD'!A477="","",'Student Record paste by SD'!A477))</f>
        <v/>
      </c>
      <c r="E480" s="7" t="str">
        <f t="shared" si="14"/>
        <v/>
      </c>
      <c r="F480" s="25"/>
      <c r="G480" s="6" t="str">
        <f t="shared" si="15"/>
        <v/>
      </c>
      <c r="H480" s="50"/>
      <c r="I480" s="4"/>
      <c r="M480" s="9" t="str">
        <f>IF('Student Record paste by SD'!A477&gt;8,"",IF('Student Record paste by SD'!I477="","",UPPER('Student Record paste by SD'!I477)))</f>
        <v/>
      </c>
    </row>
    <row r="481" spans="1:13" ht="21" customHeight="1">
      <c r="A481" s="54">
        <v>477</v>
      </c>
      <c r="B481" s="53" t="str">
        <f>IF('Student Record paste by SD'!A478&gt;8,"",IF('Student Record paste by SD'!E478="","",UPPER('Student Record paste by SD'!E478)))</f>
        <v/>
      </c>
      <c r="C481" s="53" t="str">
        <f>IF('Student Record paste by SD'!A478&gt;8,"",IF('Student Record paste by SD'!G478="","",UPPER('Student Record paste by SD'!G478)))</f>
        <v/>
      </c>
      <c r="D481" s="5" t="str">
        <f>IF('Student Record paste by SD'!A478&gt;8,"",IF('Student Record paste by SD'!A478="","",'Student Record paste by SD'!A478))</f>
        <v/>
      </c>
      <c r="E481" s="7" t="str">
        <f t="shared" si="14"/>
        <v/>
      </c>
      <c r="F481" s="25"/>
      <c r="G481" s="6" t="str">
        <f t="shared" si="15"/>
        <v/>
      </c>
      <c r="H481" s="50"/>
      <c r="I481" s="4"/>
      <c r="M481" s="9" t="str">
        <f>IF('Student Record paste by SD'!A478&gt;8,"",IF('Student Record paste by SD'!I478="","",UPPER('Student Record paste by SD'!I478)))</f>
        <v/>
      </c>
    </row>
    <row r="482" spans="1:13" ht="21" customHeight="1">
      <c r="A482" s="54">
        <v>478</v>
      </c>
      <c r="B482" s="53" t="str">
        <f>IF('Student Record paste by SD'!A479&gt;8,"",IF('Student Record paste by SD'!E479="","",UPPER('Student Record paste by SD'!E479)))</f>
        <v/>
      </c>
      <c r="C482" s="53" t="str">
        <f>IF('Student Record paste by SD'!A479&gt;8,"",IF('Student Record paste by SD'!G479="","",UPPER('Student Record paste by SD'!G479)))</f>
        <v/>
      </c>
      <c r="D482" s="5" t="str">
        <f>IF('Student Record paste by SD'!A479&gt;8,"",IF('Student Record paste by SD'!A479="","",'Student Record paste by SD'!A479))</f>
        <v/>
      </c>
      <c r="E482" s="7" t="str">
        <f t="shared" si="14"/>
        <v/>
      </c>
      <c r="F482" s="25"/>
      <c r="G482" s="6" t="str">
        <f t="shared" si="15"/>
        <v/>
      </c>
      <c r="H482" s="50"/>
      <c r="I482" s="4"/>
      <c r="M482" s="9" t="str">
        <f>IF('Student Record paste by SD'!A479&gt;8,"",IF('Student Record paste by SD'!I479="","",UPPER('Student Record paste by SD'!I479)))</f>
        <v/>
      </c>
    </row>
    <row r="483" spans="1:13" ht="21" customHeight="1">
      <c r="A483" s="54">
        <v>479</v>
      </c>
      <c r="B483" s="53" t="str">
        <f>IF('Student Record paste by SD'!A480&gt;8,"",IF('Student Record paste by SD'!E480="","",UPPER('Student Record paste by SD'!E480)))</f>
        <v/>
      </c>
      <c r="C483" s="53" t="str">
        <f>IF('Student Record paste by SD'!A480&gt;8,"",IF('Student Record paste by SD'!G480="","",UPPER('Student Record paste by SD'!G480)))</f>
        <v/>
      </c>
      <c r="D483" s="5" t="str">
        <f>IF('Student Record paste by SD'!A480&gt;8,"",IF('Student Record paste by SD'!A480="","",'Student Record paste by SD'!A480))</f>
        <v/>
      </c>
      <c r="E483" s="7" t="str">
        <f t="shared" si="14"/>
        <v/>
      </c>
      <c r="F483" s="25"/>
      <c r="G483" s="6" t="str">
        <f t="shared" si="15"/>
        <v/>
      </c>
      <c r="H483" s="50"/>
      <c r="I483" s="4"/>
      <c r="M483" s="9" t="str">
        <f>IF('Student Record paste by SD'!A480&gt;8,"",IF('Student Record paste by SD'!I480="","",UPPER('Student Record paste by SD'!I480)))</f>
        <v/>
      </c>
    </row>
    <row r="484" spans="1:13" ht="21" customHeight="1">
      <c r="A484" s="54">
        <v>480</v>
      </c>
      <c r="B484" s="53" t="str">
        <f>IF('Student Record paste by SD'!A481&gt;8,"",IF('Student Record paste by SD'!E481="","",UPPER('Student Record paste by SD'!E481)))</f>
        <v/>
      </c>
      <c r="C484" s="53" t="str">
        <f>IF('Student Record paste by SD'!A481&gt;8,"",IF('Student Record paste by SD'!G481="","",UPPER('Student Record paste by SD'!G481)))</f>
        <v/>
      </c>
      <c r="D484" s="5" t="str">
        <f>IF('Student Record paste by SD'!A481&gt;8,"",IF('Student Record paste by SD'!A481="","",'Student Record paste by SD'!A481))</f>
        <v/>
      </c>
      <c r="E484" s="7" t="str">
        <f t="shared" si="14"/>
        <v/>
      </c>
      <c r="F484" s="25"/>
      <c r="G484" s="6" t="str">
        <f t="shared" si="15"/>
        <v/>
      </c>
      <c r="H484" s="50"/>
      <c r="I484" s="4"/>
      <c r="M484" s="9" t="str">
        <f>IF('Student Record paste by SD'!A481&gt;8,"",IF('Student Record paste by SD'!I481="","",UPPER('Student Record paste by SD'!I481)))</f>
        <v/>
      </c>
    </row>
    <row r="485" spans="1:13" ht="21" customHeight="1">
      <c r="A485" s="54">
        <v>481</v>
      </c>
      <c r="B485" s="53" t="str">
        <f>IF('Student Record paste by SD'!A482&gt;8,"",IF('Student Record paste by SD'!E482="","",UPPER('Student Record paste by SD'!E482)))</f>
        <v/>
      </c>
      <c r="C485" s="53" t="str">
        <f>IF('Student Record paste by SD'!A482&gt;8,"",IF('Student Record paste by SD'!G482="","",UPPER('Student Record paste by SD'!G482)))</f>
        <v/>
      </c>
      <c r="D485" s="5" t="str">
        <f>IF('Student Record paste by SD'!A482&gt;8,"",IF('Student Record paste by SD'!A482="","",'Student Record paste by SD'!A482))</f>
        <v/>
      </c>
      <c r="E485" s="7" t="str">
        <f t="shared" si="14"/>
        <v/>
      </c>
      <c r="F485" s="25"/>
      <c r="G485" s="6" t="str">
        <f t="shared" si="15"/>
        <v/>
      </c>
      <c r="H485" s="50"/>
      <c r="I485" s="4"/>
      <c r="M485" s="9" t="str">
        <f>IF('Student Record paste by SD'!A482&gt;8,"",IF('Student Record paste by SD'!I482="","",UPPER('Student Record paste by SD'!I482)))</f>
        <v/>
      </c>
    </row>
    <row r="486" spans="1:13" ht="21" customHeight="1">
      <c r="A486" s="54">
        <v>482</v>
      </c>
      <c r="B486" s="53" t="str">
        <f>IF('Student Record paste by SD'!A483&gt;8,"",IF('Student Record paste by SD'!E483="","",UPPER('Student Record paste by SD'!E483)))</f>
        <v/>
      </c>
      <c r="C486" s="53" t="str">
        <f>IF('Student Record paste by SD'!A483&gt;8,"",IF('Student Record paste by SD'!G483="","",UPPER('Student Record paste by SD'!G483)))</f>
        <v/>
      </c>
      <c r="D486" s="5" t="str">
        <f>IF('Student Record paste by SD'!A483&gt;8,"",IF('Student Record paste by SD'!A483="","",'Student Record paste by SD'!A483))</f>
        <v/>
      </c>
      <c r="E486" s="7" t="str">
        <f t="shared" si="14"/>
        <v/>
      </c>
      <c r="F486" s="25"/>
      <c r="G486" s="6" t="str">
        <f t="shared" si="15"/>
        <v/>
      </c>
      <c r="H486" s="50"/>
      <c r="I486" s="4"/>
      <c r="M486" s="9" t="str">
        <f>IF('Student Record paste by SD'!A483&gt;8,"",IF('Student Record paste by SD'!I483="","",UPPER('Student Record paste by SD'!I483)))</f>
        <v/>
      </c>
    </row>
    <row r="487" spans="1:13" ht="21" customHeight="1">
      <c r="A487" s="54">
        <v>483</v>
      </c>
      <c r="B487" s="53" t="str">
        <f>IF('Student Record paste by SD'!A484&gt;8,"",IF('Student Record paste by SD'!E484="","",UPPER('Student Record paste by SD'!E484)))</f>
        <v/>
      </c>
      <c r="C487" s="53" t="str">
        <f>IF('Student Record paste by SD'!A484&gt;8,"",IF('Student Record paste by SD'!G484="","",UPPER('Student Record paste by SD'!G484)))</f>
        <v/>
      </c>
      <c r="D487" s="5" t="str">
        <f>IF('Student Record paste by SD'!A484&gt;8,"",IF('Student Record paste by SD'!A484="","",'Student Record paste by SD'!A484))</f>
        <v/>
      </c>
      <c r="E487" s="7" t="str">
        <f t="shared" si="14"/>
        <v/>
      </c>
      <c r="F487" s="25"/>
      <c r="G487" s="6" t="str">
        <f t="shared" si="15"/>
        <v/>
      </c>
      <c r="H487" s="50"/>
      <c r="I487" s="4"/>
      <c r="M487" s="9" t="str">
        <f>IF('Student Record paste by SD'!A484&gt;8,"",IF('Student Record paste by SD'!I484="","",UPPER('Student Record paste by SD'!I484)))</f>
        <v/>
      </c>
    </row>
    <row r="488" spans="1:13" ht="21" customHeight="1">
      <c r="A488" s="54">
        <v>484</v>
      </c>
      <c r="B488" s="53" t="str">
        <f>IF('Student Record paste by SD'!A485&gt;8,"",IF('Student Record paste by SD'!E485="","",UPPER('Student Record paste by SD'!E485)))</f>
        <v/>
      </c>
      <c r="C488" s="53" t="str">
        <f>IF('Student Record paste by SD'!A485&gt;8,"",IF('Student Record paste by SD'!G485="","",UPPER('Student Record paste by SD'!G485)))</f>
        <v/>
      </c>
      <c r="D488" s="5" t="str">
        <f>IF('Student Record paste by SD'!A485&gt;8,"",IF('Student Record paste by SD'!A485="","",'Student Record paste by SD'!A485))</f>
        <v/>
      </c>
      <c r="E488" s="7" t="str">
        <f t="shared" si="14"/>
        <v/>
      </c>
      <c r="F488" s="25"/>
      <c r="G488" s="6" t="str">
        <f t="shared" si="15"/>
        <v/>
      </c>
      <c r="H488" s="50"/>
      <c r="I488" s="4"/>
      <c r="M488" s="9" t="str">
        <f>IF('Student Record paste by SD'!A485&gt;8,"",IF('Student Record paste by SD'!I485="","",UPPER('Student Record paste by SD'!I485)))</f>
        <v/>
      </c>
    </row>
    <row r="489" spans="1:13" ht="21" customHeight="1">
      <c r="A489" s="54">
        <v>485</v>
      </c>
      <c r="B489" s="53" t="str">
        <f>IF('Student Record paste by SD'!A486&gt;8,"",IF('Student Record paste by SD'!E486="","",UPPER('Student Record paste by SD'!E486)))</f>
        <v/>
      </c>
      <c r="C489" s="53" t="str">
        <f>IF('Student Record paste by SD'!A486&gt;8,"",IF('Student Record paste by SD'!G486="","",UPPER('Student Record paste by SD'!G486)))</f>
        <v/>
      </c>
      <c r="D489" s="5" t="str">
        <f>IF('Student Record paste by SD'!A486&gt;8,"",IF('Student Record paste by SD'!A486="","",'Student Record paste by SD'!A486))</f>
        <v/>
      </c>
      <c r="E489" s="7" t="str">
        <f t="shared" si="14"/>
        <v/>
      </c>
      <c r="F489" s="25"/>
      <c r="G489" s="6" t="str">
        <f t="shared" si="15"/>
        <v/>
      </c>
      <c r="H489" s="50"/>
      <c r="I489" s="4"/>
      <c r="M489" s="9" t="str">
        <f>IF('Student Record paste by SD'!A486&gt;8,"",IF('Student Record paste by SD'!I486="","",UPPER('Student Record paste by SD'!I486)))</f>
        <v/>
      </c>
    </row>
    <row r="490" spans="1:13" ht="21" customHeight="1">
      <c r="A490" s="54">
        <v>486</v>
      </c>
      <c r="B490" s="53" t="str">
        <f>IF('Student Record paste by SD'!A487&gt;8,"",IF('Student Record paste by SD'!E487="","",UPPER('Student Record paste by SD'!E487)))</f>
        <v/>
      </c>
      <c r="C490" s="53" t="str">
        <f>IF('Student Record paste by SD'!A487&gt;8,"",IF('Student Record paste by SD'!G487="","",UPPER('Student Record paste by SD'!G487)))</f>
        <v/>
      </c>
      <c r="D490" s="5" t="str">
        <f>IF('Student Record paste by SD'!A487&gt;8,"",IF('Student Record paste by SD'!A487="","",'Student Record paste by SD'!A487))</f>
        <v/>
      </c>
      <c r="E490" s="7" t="str">
        <f t="shared" si="14"/>
        <v/>
      </c>
      <c r="F490" s="25"/>
      <c r="G490" s="6" t="str">
        <f t="shared" si="15"/>
        <v/>
      </c>
      <c r="H490" s="50"/>
      <c r="I490" s="4"/>
      <c r="M490" s="9" t="str">
        <f>IF('Student Record paste by SD'!A487&gt;8,"",IF('Student Record paste by SD'!I487="","",UPPER('Student Record paste by SD'!I487)))</f>
        <v/>
      </c>
    </row>
    <row r="491" spans="1:13" ht="21" customHeight="1">
      <c r="A491" s="54">
        <v>487</v>
      </c>
      <c r="B491" s="53" t="str">
        <f>IF('Student Record paste by SD'!A488&gt;8,"",IF('Student Record paste by SD'!E488="","",UPPER('Student Record paste by SD'!E488)))</f>
        <v/>
      </c>
      <c r="C491" s="53" t="str">
        <f>IF('Student Record paste by SD'!A488&gt;8,"",IF('Student Record paste by SD'!G488="","",UPPER('Student Record paste by SD'!G488)))</f>
        <v/>
      </c>
      <c r="D491" s="5" t="str">
        <f>IF('Student Record paste by SD'!A488&gt;8,"",IF('Student Record paste by SD'!A488="","",'Student Record paste by SD'!A488))</f>
        <v/>
      </c>
      <c r="E491" s="7" t="str">
        <f t="shared" si="14"/>
        <v/>
      </c>
      <c r="F491" s="25"/>
      <c r="G491" s="6" t="str">
        <f t="shared" si="15"/>
        <v/>
      </c>
      <c r="H491" s="50"/>
      <c r="I491" s="4"/>
      <c r="M491" s="9" t="str">
        <f>IF('Student Record paste by SD'!A488&gt;8,"",IF('Student Record paste by SD'!I488="","",UPPER('Student Record paste by SD'!I488)))</f>
        <v/>
      </c>
    </row>
    <row r="492" spans="1:13" ht="21" customHeight="1">
      <c r="A492" s="54">
        <v>488</v>
      </c>
      <c r="B492" s="53" t="str">
        <f>IF('Student Record paste by SD'!A489&gt;8,"",IF('Student Record paste by SD'!E489="","",UPPER('Student Record paste by SD'!E489)))</f>
        <v/>
      </c>
      <c r="C492" s="53" t="str">
        <f>IF('Student Record paste by SD'!A489&gt;8,"",IF('Student Record paste by SD'!G489="","",UPPER('Student Record paste by SD'!G489)))</f>
        <v/>
      </c>
      <c r="D492" s="5" t="str">
        <f>IF('Student Record paste by SD'!A489&gt;8,"",IF('Student Record paste by SD'!A489="","",'Student Record paste by SD'!A489))</f>
        <v/>
      </c>
      <c r="E492" s="7" t="str">
        <f t="shared" si="14"/>
        <v/>
      </c>
      <c r="F492" s="25"/>
      <c r="G492" s="6" t="str">
        <f t="shared" si="15"/>
        <v/>
      </c>
      <c r="H492" s="50"/>
      <c r="I492" s="4"/>
      <c r="M492" s="9" t="str">
        <f>IF('Student Record paste by SD'!A489&gt;8,"",IF('Student Record paste by SD'!I489="","",UPPER('Student Record paste by SD'!I489)))</f>
        <v/>
      </c>
    </row>
    <row r="493" spans="1:13" ht="21" customHeight="1">
      <c r="A493" s="54">
        <v>489</v>
      </c>
      <c r="B493" s="53" t="str">
        <f>IF('Student Record paste by SD'!A490&gt;8,"",IF('Student Record paste by SD'!E490="","",UPPER('Student Record paste by SD'!E490)))</f>
        <v/>
      </c>
      <c r="C493" s="53" t="str">
        <f>IF('Student Record paste by SD'!A490&gt;8,"",IF('Student Record paste by SD'!G490="","",UPPER('Student Record paste by SD'!G490)))</f>
        <v/>
      </c>
      <c r="D493" s="5" t="str">
        <f>IF('Student Record paste by SD'!A490&gt;8,"",IF('Student Record paste by SD'!A490="","",'Student Record paste by SD'!A490))</f>
        <v/>
      </c>
      <c r="E493" s="7" t="str">
        <f t="shared" si="14"/>
        <v/>
      </c>
      <c r="F493" s="25"/>
      <c r="G493" s="6" t="str">
        <f t="shared" si="15"/>
        <v/>
      </c>
      <c r="H493" s="50"/>
      <c r="I493" s="4"/>
      <c r="M493" s="9" t="str">
        <f>IF('Student Record paste by SD'!A490&gt;8,"",IF('Student Record paste by SD'!I490="","",UPPER('Student Record paste by SD'!I490)))</f>
        <v/>
      </c>
    </row>
    <row r="494" spans="1:13" ht="21" customHeight="1">
      <c r="A494" s="54">
        <v>490</v>
      </c>
      <c r="B494" s="53" t="str">
        <f>IF('Student Record paste by SD'!A491&gt;8,"",IF('Student Record paste by SD'!E491="","",UPPER('Student Record paste by SD'!E491)))</f>
        <v/>
      </c>
      <c r="C494" s="53" t="str">
        <f>IF('Student Record paste by SD'!A491&gt;8,"",IF('Student Record paste by SD'!G491="","",UPPER('Student Record paste by SD'!G491)))</f>
        <v/>
      </c>
      <c r="D494" s="5" t="str">
        <f>IF('Student Record paste by SD'!A491&gt;8,"",IF('Student Record paste by SD'!A491="","",'Student Record paste by SD'!A491))</f>
        <v/>
      </c>
      <c r="E494" s="7" t="str">
        <f t="shared" si="14"/>
        <v/>
      </c>
      <c r="F494" s="25"/>
      <c r="G494" s="6" t="str">
        <f t="shared" si="15"/>
        <v/>
      </c>
      <c r="H494" s="50"/>
      <c r="I494" s="4"/>
      <c r="M494" s="9" t="str">
        <f>IF('Student Record paste by SD'!A491&gt;8,"",IF('Student Record paste by SD'!I491="","",UPPER('Student Record paste by SD'!I491)))</f>
        <v/>
      </c>
    </row>
    <row r="495" spans="1:13" ht="21" customHeight="1">
      <c r="A495" s="54">
        <v>491</v>
      </c>
      <c r="B495" s="53" t="str">
        <f>IF('Student Record paste by SD'!A492&gt;8,"",IF('Student Record paste by SD'!E492="","",UPPER('Student Record paste by SD'!E492)))</f>
        <v/>
      </c>
      <c r="C495" s="53" t="str">
        <f>IF('Student Record paste by SD'!A492&gt;8,"",IF('Student Record paste by SD'!G492="","",UPPER('Student Record paste by SD'!G492)))</f>
        <v/>
      </c>
      <c r="D495" s="5" t="str">
        <f>IF('Student Record paste by SD'!A492&gt;8,"",IF('Student Record paste by SD'!A492="","",'Student Record paste by SD'!A492))</f>
        <v/>
      </c>
      <c r="E495" s="7" t="str">
        <f t="shared" si="14"/>
        <v/>
      </c>
      <c r="F495" s="25"/>
      <c r="G495" s="6" t="str">
        <f t="shared" si="15"/>
        <v/>
      </c>
      <c r="H495" s="50"/>
      <c r="I495" s="4"/>
      <c r="M495" s="9" t="str">
        <f>IF('Student Record paste by SD'!A492&gt;8,"",IF('Student Record paste by SD'!I492="","",UPPER('Student Record paste by SD'!I492)))</f>
        <v/>
      </c>
    </row>
    <row r="496" spans="1:13" ht="21" customHeight="1">
      <c r="A496" s="54">
        <v>492</v>
      </c>
      <c r="B496" s="53" t="str">
        <f>IF('Student Record paste by SD'!A493&gt;8,"",IF('Student Record paste by SD'!E493="","",UPPER('Student Record paste by SD'!E493)))</f>
        <v/>
      </c>
      <c r="C496" s="53" t="str">
        <f>IF('Student Record paste by SD'!A493&gt;8,"",IF('Student Record paste by SD'!G493="","",UPPER('Student Record paste by SD'!G493)))</f>
        <v/>
      </c>
      <c r="D496" s="5" t="str">
        <f>IF('Student Record paste by SD'!A493&gt;8,"",IF('Student Record paste by SD'!A493="","",'Student Record paste by SD'!A493))</f>
        <v/>
      </c>
      <c r="E496" s="7" t="str">
        <f t="shared" si="14"/>
        <v/>
      </c>
      <c r="F496" s="25"/>
      <c r="G496" s="6" t="str">
        <f t="shared" si="15"/>
        <v/>
      </c>
      <c r="H496" s="50"/>
      <c r="I496" s="4"/>
      <c r="M496" s="9" t="str">
        <f>IF('Student Record paste by SD'!A493&gt;8,"",IF('Student Record paste by SD'!I493="","",UPPER('Student Record paste by SD'!I493)))</f>
        <v/>
      </c>
    </row>
    <row r="497" spans="1:13" ht="21" customHeight="1">
      <c r="A497" s="54">
        <v>493</v>
      </c>
      <c r="B497" s="53" t="str">
        <f>IF('Student Record paste by SD'!A494&gt;8,"",IF('Student Record paste by SD'!E494="","",UPPER('Student Record paste by SD'!E494)))</f>
        <v/>
      </c>
      <c r="C497" s="53" t="str">
        <f>IF('Student Record paste by SD'!A494&gt;8,"",IF('Student Record paste by SD'!G494="","",UPPER('Student Record paste by SD'!G494)))</f>
        <v/>
      </c>
      <c r="D497" s="5" t="str">
        <f>IF('Student Record paste by SD'!A494&gt;8,"",IF('Student Record paste by SD'!A494="","",'Student Record paste by SD'!A494))</f>
        <v/>
      </c>
      <c r="E497" s="7" t="str">
        <f t="shared" si="14"/>
        <v/>
      </c>
      <c r="F497" s="25"/>
      <c r="G497" s="6" t="str">
        <f t="shared" si="15"/>
        <v/>
      </c>
      <c r="H497" s="50"/>
      <c r="I497" s="4"/>
      <c r="M497" s="9" t="str">
        <f>IF('Student Record paste by SD'!A494&gt;8,"",IF('Student Record paste by SD'!I494="","",UPPER('Student Record paste by SD'!I494)))</f>
        <v/>
      </c>
    </row>
    <row r="498" spans="1:13" ht="21" customHeight="1">
      <c r="A498" s="54">
        <v>494</v>
      </c>
      <c r="B498" s="53" t="str">
        <f>IF('Student Record paste by SD'!A495&gt;8,"",IF('Student Record paste by SD'!E495="","",UPPER('Student Record paste by SD'!E495)))</f>
        <v/>
      </c>
      <c r="C498" s="53" t="str">
        <f>IF('Student Record paste by SD'!A495&gt;8,"",IF('Student Record paste by SD'!G495="","",UPPER('Student Record paste by SD'!G495)))</f>
        <v/>
      </c>
      <c r="D498" s="5" t="str">
        <f>IF('Student Record paste by SD'!A495&gt;8,"",IF('Student Record paste by SD'!A495="","",'Student Record paste by SD'!A495))</f>
        <v/>
      </c>
      <c r="E498" s="7" t="str">
        <f t="shared" si="14"/>
        <v/>
      </c>
      <c r="F498" s="25"/>
      <c r="G498" s="6" t="str">
        <f t="shared" si="15"/>
        <v/>
      </c>
      <c r="H498" s="50"/>
      <c r="I498" s="4"/>
      <c r="M498" s="9" t="str">
        <f>IF('Student Record paste by SD'!A495&gt;8,"",IF('Student Record paste by SD'!I495="","",UPPER('Student Record paste by SD'!I495)))</f>
        <v/>
      </c>
    </row>
    <row r="499" spans="1:13" ht="21" customHeight="1">
      <c r="A499" s="54">
        <v>495</v>
      </c>
      <c r="B499" s="53" t="str">
        <f>IF('Student Record paste by SD'!A496&gt;8,"",IF('Student Record paste by SD'!E496="","",UPPER('Student Record paste by SD'!E496)))</f>
        <v/>
      </c>
      <c r="C499" s="53" t="str">
        <f>IF('Student Record paste by SD'!A496&gt;8,"",IF('Student Record paste by SD'!G496="","",UPPER('Student Record paste by SD'!G496)))</f>
        <v/>
      </c>
      <c r="D499" s="5" t="str">
        <f>IF('Student Record paste by SD'!A496&gt;8,"",IF('Student Record paste by SD'!A496="","",'Student Record paste by SD'!A496))</f>
        <v/>
      </c>
      <c r="E499" s="7" t="str">
        <f t="shared" si="14"/>
        <v/>
      </c>
      <c r="F499" s="25"/>
      <c r="G499" s="6" t="str">
        <f t="shared" si="15"/>
        <v/>
      </c>
      <c r="H499" s="50"/>
      <c r="I499" s="4"/>
      <c r="M499" s="9" t="str">
        <f>IF('Student Record paste by SD'!A496&gt;8,"",IF('Student Record paste by SD'!I496="","",UPPER('Student Record paste by SD'!I496)))</f>
        <v/>
      </c>
    </row>
    <row r="500" spans="1:13" ht="21" customHeight="1">
      <c r="A500" s="54">
        <v>496</v>
      </c>
      <c r="B500" s="53" t="str">
        <f>IF('Student Record paste by SD'!A497&gt;8,"",IF('Student Record paste by SD'!E497="","",UPPER('Student Record paste by SD'!E497)))</f>
        <v/>
      </c>
      <c r="C500" s="53" t="str">
        <f>IF('Student Record paste by SD'!A497&gt;8,"",IF('Student Record paste by SD'!G497="","",UPPER('Student Record paste by SD'!G497)))</f>
        <v/>
      </c>
      <c r="D500" s="5" t="str">
        <f>IF('Student Record paste by SD'!A497&gt;8,"",IF('Student Record paste by SD'!A497="","",'Student Record paste by SD'!A497))</f>
        <v/>
      </c>
      <c r="E500" s="7" t="str">
        <f t="shared" si="14"/>
        <v/>
      </c>
      <c r="F500" s="25"/>
      <c r="G500" s="6" t="str">
        <f t="shared" si="15"/>
        <v/>
      </c>
      <c r="H500" s="50"/>
      <c r="I500" s="4"/>
      <c r="M500" s="9" t="str">
        <f>IF('Student Record paste by SD'!A497&gt;8,"",IF('Student Record paste by SD'!I497="","",UPPER('Student Record paste by SD'!I497)))</f>
        <v/>
      </c>
    </row>
    <row r="501" spans="1:13" ht="21" customHeight="1">
      <c r="A501" s="54">
        <v>497</v>
      </c>
      <c r="B501" s="53" t="str">
        <f>IF('Student Record paste by SD'!A498&gt;8,"",IF('Student Record paste by SD'!E498="","",UPPER('Student Record paste by SD'!E498)))</f>
        <v/>
      </c>
      <c r="C501" s="53" t="str">
        <f>IF('Student Record paste by SD'!A498&gt;8,"",IF('Student Record paste by SD'!G498="","",UPPER('Student Record paste by SD'!G498)))</f>
        <v/>
      </c>
      <c r="D501" s="5" t="str">
        <f>IF('Student Record paste by SD'!A498&gt;8,"",IF('Student Record paste by SD'!A498="","",'Student Record paste by SD'!A498))</f>
        <v/>
      </c>
      <c r="E501" s="7" t="str">
        <f t="shared" si="14"/>
        <v/>
      </c>
      <c r="F501" s="25"/>
      <c r="G501" s="6" t="str">
        <f t="shared" si="15"/>
        <v/>
      </c>
      <c r="H501" s="50"/>
      <c r="I501" s="4"/>
      <c r="M501" s="9" t="str">
        <f>IF('Student Record paste by SD'!A498&gt;8,"",IF('Student Record paste by SD'!I498="","",UPPER('Student Record paste by SD'!I498)))</f>
        <v/>
      </c>
    </row>
    <row r="502" spans="1:13" ht="21" customHeight="1">
      <c r="A502" s="54">
        <v>498</v>
      </c>
      <c r="B502" s="53" t="str">
        <f>IF('Student Record paste by SD'!A499&gt;8,"",IF('Student Record paste by SD'!E499="","",UPPER('Student Record paste by SD'!E499)))</f>
        <v/>
      </c>
      <c r="C502" s="53" t="str">
        <f>IF('Student Record paste by SD'!A499&gt;8,"",IF('Student Record paste by SD'!G499="","",UPPER('Student Record paste by SD'!G499)))</f>
        <v/>
      </c>
      <c r="D502" s="5" t="str">
        <f>IF('Student Record paste by SD'!A499&gt;8,"",IF('Student Record paste by SD'!A499="","",'Student Record paste by SD'!A499))</f>
        <v/>
      </c>
      <c r="E502" s="7" t="str">
        <f t="shared" si="14"/>
        <v/>
      </c>
      <c r="F502" s="25"/>
      <c r="G502" s="6" t="str">
        <f t="shared" si="15"/>
        <v/>
      </c>
      <c r="H502" s="50"/>
      <c r="I502" s="4"/>
      <c r="M502" s="9" t="str">
        <f>IF('Student Record paste by SD'!A499&gt;8,"",IF('Student Record paste by SD'!I499="","",UPPER('Student Record paste by SD'!I499)))</f>
        <v/>
      </c>
    </row>
    <row r="503" spans="1:13" ht="21" customHeight="1">
      <c r="A503" s="54">
        <v>499</v>
      </c>
      <c r="B503" s="53" t="str">
        <f>IF('Student Record paste by SD'!A500&gt;8,"",IF('Student Record paste by SD'!E500="","",UPPER('Student Record paste by SD'!E500)))</f>
        <v/>
      </c>
      <c r="C503" s="53" t="str">
        <f>IF('Student Record paste by SD'!A500&gt;8,"",IF('Student Record paste by SD'!G500="","",UPPER('Student Record paste by SD'!G500)))</f>
        <v/>
      </c>
      <c r="D503" s="5" t="str">
        <f>IF('Student Record paste by SD'!A500&gt;8,"",IF('Student Record paste by SD'!A500="","",'Student Record paste by SD'!A500))</f>
        <v/>
      </c>
      <c r="E503" s="7" t="str">
        <f t="shared" si="14"/>
        <v/>
      </c>
      <c r="F503" s="25"/>
      <c r="G503" s="6" t="str">
        <f t="shared" si="15"/>
        <v/>
      </c>
      <c r="H503" s="50"/>
      <c r="I503" s="4"/>
      <c r="M503" s="9" t="str">
        <f>IF('Student Record paste by SD'!A500&gt;8,"",IF('Student Record paste by SD'!I500="","",UPPER('Student Record paste by SD'!I500)))</f>
        <v/>
      </c>
    </row>
    <row r="504" spans="1:13" ht="21" customHeight="1">
      <c r="A504" s="54">
        <v>500</v>
      </c>
      <c r="B504" s="53" t="str">
        <f>IF('Student Record paste by SD'!A501&gt;8,"",IF('Student Record paste by SD'!E501="","",UPPER('Student Record paste by SD'!E501)))</f>
        <v/>
      </c>
      <c r="C504" s="53" t="str">
        <f>IF('Student Record paste by SD'!A501&gt;8,"",IF('Student Record paste by SD'!G501="","",UPPER('Student Record paste by SD'!G501)))</f>
        <v/>
      </c>
      <c r="D504" s="5" t="str">
        <f>IF('Student Record paste by SD'!A501&gt;8,"",IF('Student Record paste by SD'!A501="","",'Student Record paste by SD'!A501))</f>
        <v/>
      </c>
      <c r="E504" s="7" t="str">
        <f t="shared" si="14"/>
        <v/>
      </c>
      <c r="F504" s="25"/>
      <c r="G504" s="6" t="str">
        <f t="shared" si="15"/>
        <v/>
      </c>
      <c r="H504" s="50"/>
      <c r="I504" s="4"/>
      <c r="M504" s="9" t="str">
        <f>IF('Student Record paste by SD'!A501&gt;8,"",IF('Student Record paste by SD'!I501="","",UPPER('Student Record paste by SD'!I501)))</f>
        <v/>
      </c>
    </row>
    <row r="505" spans="1:13" ht="21" customHeight="1">
      <c r="A505" s="54">
        <v>501</v>
      </c>
      <c r="B505" s="53" t="str">
        <f>IF('Student Record paste by SD'!A502&gt;8,"",IF('Student Record paste by SD'!E502="","",UPPER('Student Record paste by SD'!E502)))</f>
        <v/>
      </c>
      <c r="C505" s="53" t="str">
        <f>IF('Student Record paste by SD'!A502&gt;8,"",IF('Student Record paste by SD'!G502="","",UPPER('Student Record paste by SD'!G502)))</f>
        <v/>
      </c>
      <c r="D505" s="5" t="str">
        <f>IF('Student Record paste by SD'!A502&gt;8,"",IF('Student Record paste by SD'!A502="","",'Student Record paste by SD'!A502))</f>
        <v/>
      </c>
      <c r="E505" s="7" t="str">
        <f t="shared" si="14"/>
        <v/>
      </c>
      <c r="F505" s="25"/>
      <c r="G505" s="6" t="str">
        <f t="shared" si="15"/>
        <v/>
      </c>
      <c r="H505" s="50"/>
      <c r="I505" s="4"/>
      <c r="M505" s="9" t="str">
        <f>IF('Student Record paste by SD'!A502&gt;8,"",IF('Student Record paste by SD'!I502="","",UPPER('Student Record paste by SD'!I502)))</f>
        <v/>
      </c>
    </row>
    <row r="506" spans="1:13"/>
    <row r="507" spans="1:13"/>
  </sheetData>
  <sheetProtection password="CDAA" sheet="1" objects="1" scenarios="1" formatCells="0" formatColumns="0" formatRows="0" selectLockedCells="1"/>
  <mergeCells count="9">
    <mergeCell ref="A1:I1"/>
    <mergeCell ref="A2:I2"/>
    <mergeCell ref="A3:A4"/>
    <mergeCell ref="B3:B4"/>
    <mergeCell ref="C3:C4"/>
    <mergeCell ref="D3:D4"/>
    <mergeCell ref="E3:G3"/>
    <mergeCell ref="I3:I4"/>
    <mergeCell ref="H3:H4"/>
  </mergeCells>
  <dataValidations count="2">
    <dataValidation allowBlank="1" showInputMessage="1" showErrorMessage="1" prompt="वितरित खाद्यान्न चावल की एंट्री यहाँ करें " sqref="F5:F505"/>
    <dataValidation allowBlank="1" showInputMessage="1" showErrorMessage="1" prompt="यहाँ खाद्यान्न वितरण की तारीख़ लिखें " sqref="H5:H505"/>
  </dataValidations>
  <pageMargins left="0.63" right="0.4" top="0.5" bottom="0.5" header="0.3" footer="0.3"/>
  <pageSetup paperSize="9" scale="64" fitToHeight="10" orientation="portrait" blackAndWhite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5"/>
  <sheetViews>
    <sheetView view="pageBreakPreview" topLeftCell="C1" zoomScaleSheetLayoutView="100" workbookViewId="0">
      <selection activeCell="D12" sqref="D12"/>
    </sheetView>
  </sheetViews>
  <sheetFormatPr defaultColWidth="9.1796875" defaultRowHeight="14.5"/>
  <cols>
    <col min="1" max="1" width="6.54296875" style="9" hidden="1" customWidth="1"/>
    <col min="2" max="2" width="5.54296875" style="9" hidden="1" customWidth="1"/>
    <col min="3" max="3" width="5.54296875" style="9" customWidth="1"/>
    <col min="4" max="4" width="12" style="9" customWidth="1"/>
    <col min="5" max="16" width="8.7265625" style="9" customWidth="1"/>
    <col min="17" max="17" width="9.1796875" style="9" hidden="1" customWidth="1"/>
    <col min="18" max="16384" width="9.1796875" style="9"/>
  </cols>
  <sheetData>
    <row r="1" spans="1:17" ht="30.75" customHeight="1">
      <c r="B1" s="8"/>
      <c r="C1" s="205" t="str">
        <f>CONCATENATE("fo|ky; dk uke %&amp;","  ",master!C4)</f>
        <v>fo|ky; dk uke %&amp;  jktdh; mPp ek/;fed fo|ky;] bUnjokM+k ¼jkuh½ ikyh</v>
      </c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21">
      <c r="B2" s="10"/>
      <c r="C2" s="214" t="s">
        <v>584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spans="1:17" ht="9" customHeight="1">
      <c r="B3" s="11"/>
      <c r="C3" s="11"/>
      <c r="D3" s="11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7" ht="36.75" customHeight="1">
      <c r="B4" s="213" t="s">
        <v>22</v>
      </c>
      <c r="C4" s="213" t="s">
        <v>22</v>
      </c>
      <c r="D4" s="213" t="s">
        <v>585</v>
      </c>
      <c r="E4" s="211" t="s">
        <v>586</v>
      </c>
      <c r="F4" s="212"/>
      <c r="G4" s="211" t="s">
        <v>587</v>
      </c>
      <c r="H4" s="212"/>
      <c r="I4" s="211" t="s">
        <v>588</v>
      </c>
      <c r="J4" s="212"/>
      <c r="K4" s="211" t="s">
        <v>589</v>
      </c>
      <c r="L4" s="212"/>
      <c r="M4" s="211" t="s">
        <v>590</v>
      </c>
      <c r="N4" s="212"/>
      <c r="O4" s="211" t="s">
        <v>591</v>
      </c>
      <c r="P4" s="212"/>
    </row>
    <row r="5" spans="1:17" ht="20.149999999999999" customHeight="1">
      <c r="B5" s="213"/>
      <c r="C5" s="213"/>
      <c r="D5" s="213"/>
      <c r="E5" s="13" t="s">
        <v>592</v>
      </c>
      <c r="F5" s="13" t="s">
        <v>593</v>
      </c>
      <c r="G5" s="13" t="s">
        <v>592</v>
      </c>
      <c r="H5" s="13" t="s">
        <v>593</v>
      </c>
      <c r="I5" s="13" t="s">
        <v>592</v>
      </c>
      <c r="J5" s="13" t="s">
        <v>593</v>
      </c>
      <c r="K5" s="13" t="s">
        <v>592</v>
      </c>
      <c r="L5" s="13" t="s">
        <v>593</v>
      </c>
      <c r="M5" s="13" t="s">
        <v>592</v>
      </c>
      <c r="N5" s="13" t="s">
        <v>593</v>
      </c>
      <c r="O5" s="13" t="s">
        <v>592</v>
      </c>
      <c r="P5" s="13" t="s">
        <v>593</v>
      </c>
    </row>
    <row r="6" spans="1:17" ht="25" customHeight="1">
      <c r="A6" s="9">
        <f>MOD(B6,2)</f>
        <v>1</v>
      </c>
      <c r="B6" s="12">
        <f>IF(LEN(D6)&gt;=3,1,0)</f>
        <v>1</v>
      </c>
      <c r="C6" s="27">
        <f>IF(B6=0,"",B6)</f>
        <v>1</v>
      </c>
      <c r="D6" s="26">
        <v>43993</v>
      </c>
      <c r="E6" s="21">
        <f>IF(OR(D6="",master!D20=""),"",IF(D6=master!$B$27,SUM(master!D20+master!D26),master!D20))</f>
        <v>335</v>
      </c>
      <c r="F6" s="22">
        <f>IF(OR(D6="",master!D21=""),"",IF(D6=master!$B$27,SUM(master!D21+master!D27),master!D21))</f>
        <v>150</v>
      </c>
      <c r="G6" s="21">
        <f>IF(OR(D6="",master!G20=""),"",IF(D6=master!$B$27,SUM(master!G20+master!G26),master!G20))</f>
        <v>401</v>
      </c>
      <c r="H6" s="22">
        <f>IF(OR(D6="",master!G21=""),"",IF(D6=master!$B$27,SUM(master!G21+master!G27),master!G21))</f>
        <v>325.25</v>
      </c>
      <c r="I6" s="21">
        <f>IF(D6="","",SUMIFS(Wheat,Date_1,D6,class_1,"&lt;=5"))</f>
        <v>0</v>
      </c>
      <c r="J6" s="22">
        <f t="shared" ref="J6:J25" si="0">IF(D6="","",SUMIFS(Rice,Date_1,D6,class_1,"&lt;=5"))</f>
        <v>0</v>
      </c>
      <c r="K6" s="21">
        <f t="shared" ref="K6:K25" si="1">IF(D6="","",SUMIFS(Wheat,Date_1,D6,class_1,"&gt;=6"))</f>
        <v>9.3000000000000007</v>
      </c>
      <c r="L6" s="22">
        <f t="shared" ref="L6:L25" si="2">IF(D6="","",SUMIFS(Rice,Date_1,D6,class_1,"&gt;=6"))</f>
        <v>4.8</v>
      </c>
      <c r="M6" s="21">
        <f>IFERROR(IF(D6="","",E6-I6),"")</f>
        <v>335</v>
      </c>
      <c r="N6" s="22">
        <f>IFERROR(IF(D6="","",F6-J6),"")</f>
        <v>150</v>
      </c>
      <c r="O6" s="21">
        <f>IFERROR(IF(D6="","",G6-K6),"")</f>
        <v>391.7</v>
      </c>
      <c r="P6" s="22">
        <f>IFERROR(IF(D6="","",H6-L6),"")</f>
        <v>320.45</v>
      </c>
      <c r="Q6" s="9">
        <f>COUNTA(D6:P6)</f>
        <v>13</v>
      </c>
    </row>
    <row r="7" spans="1:17" ht="25" customHeight="1">
      <c r="A7" s="9">
        <f>MOD(B7,2)</f>
        <v>0</v>
      </c>
      <c r="B7" s="12">
        <f>IF(LEN(D7)&gt;=3,B6+1,0)</f>
        <v>2</v>
      </c>
      <c r="C7" s="27">
        <f t="shared" ref="C7:C9" si="3">IF(B7=0,"",B7)</f>
        <v>2</v>
      </c>
      <c r="D7" s="26">
        <v>43994</v>
      </c>
      <c r="E7" s="21">
        <f>IFERROR(IF(D7="","",IF(D7=master!$B$27,SUM(M6+master!$D$26),M6)),"")</f>
        <v>335</v>
      </c>
      <c r="F7" s="22">
        <f>IFERROR(IF(D7="","",IF(D7=master!$B$27,SUM(N6+master!$D$27),N6)),"")</f>
        <v>150</v>
      </c>
      <c r="G7" s="21">
        <f>IFERROR(IF(D7="","",IF(D7=master!$B$27,SUM(O6+master!$G$26),O6)),"")</f>
        <v>391.7</v>
      </c>
      <c r="H7" s="22">
        <f>IFERROR(IF(D7="","",IF(D7=master!$B$27,SUM(P6+master!$G$27),P6)),"")</f>
        <v>320.45</v>
      </c>
      <c r="I7" s="21">
        <f t="shared" ref="I7:I25" si="4">IF(D7="","",SUMIFS(Wheat,Date_1,D7,class_1,"&lt;=5"))</f>
        <v>8.4</v>
      </c>
      <c r="J7" s="22">
        <f t="shared" si="0"/>
        <v>1</v>
      </c>
      <c r="K7" s="21">
        <f t="shared" si="1"/>
        <v>9.3000000000000007</v>
      </c>
      <c r="L7" s="22">
        <f t="shared" si="2"/>
        <v>4.8</v>
      </c>
      <c r="M7" s="21">
        <f t="shared" ref="M7:M25" si="5">IFERROR(IF(D7="","",E7-I7),"")</f>
        <v>326.60000000000002</v>
      </c>
      <c r="N7" s="22">
        <f t="shared" ref="N7:N25" si="6">IFERROR(IF(D7="","",F7-J7),"")</f>
        <v>149</v>
      </c>
      <c r="O7" s="21">
        <f t="shared" ref="O7:O25" si="7">IFERROR(IF(D7="","",G7-K7),"")</f>
        <v>382.4</v>
      </c>
      <c r="P7" s="22">
        <f t="shared" ref="P7:P25" si="8">IFERROR(IF(D7="","",H7-L7),"")</f>
        <v>315.64999999999998</v>
      </c>
      <c r="Q7" s="9">
        <f t="shared" ref="Q7:Q25" si="9">COUNTA(D7:P7)</f>
        <v>13</v>
      </c>
    </row>
    <row r="8" spans="1:17" ht="25" customHeight="1">
      <c r="A8" s="9">
        <f t="shared" ref="A8:A25" si="10">MOD(B8,2)</f>
        <v>1</v>
      </c>
      <c r="B8" s="12">
        <f t="shared" ref="B8:B25" si="11">IF(LEN(D8)&gt;=3,B7+1,0)</f>
        <v>3</v>
      </c>
      <c r="C8" s="27">
        <f t="shared" si="3"/>
        <v>3</v>
      </c>
      <c r="D8" s="26">
        <v>43995</v>
      </c>
      <c r="E8" s="21">
        <f>IFERROR(IF(D8="","",IF(D8=master!$B$27,SUM(M7+master!$D$26),M7)),"")</f>
        <v>326.60000000000002</v>
      </c>
      <c r="F8" s="22">
        <f>IFERROR(IF(D8="","",IF(D8=master!$B$27,SUM(N7+master!$D$27),N7)),"")</f>
        <v>149</v>
      </c>
      <c r="G8" s="21">
        <f>IFERROR(IF(D8="","",IF(D8=master!$B$27,SUM(O7+master!$G$26),O7)),"")</f>
        <v>382.4</v>
      </c>
      <c r="H8" s="22">
        <f>IFERROR(IF(D8="","",IF(D8=master!$B$27,SUM(P7+master!$G$27),P7)),"")</f>
        <v>315.64999999999998</v>
      </c>
      <c r="I8" s="21">
        <f t="shared" si="4"/>
        <v>7.4</v>
      </c>
      <c r="J8" s="22">
        <f t="shared" si="0"/>
        <v>2</v>
      </c>
      <c r="K8" s="21">
        <f t="shared" si="1"/>
        <v>9.3000000000000007</v>
      </c>
      <c r="L8" s="22">
        <f t="shared" si="2"/>
        <v>4.8</v>
      </c>
      <c r="M8" s="21">
        <f t="shared" si="5"/>
        <v>319.20000000000005</v>
      </c>
      <c r="N8" s="22">
        <f t="shared" si="6"/>
        <v>147</v>
      </c>
      <c r="O8" s="21">
        <f t="shared" si="7"/>
        <v>373.09999999999997</v>
      </c>
      <c r="P8" s="22">
        <f t="shared" si="8"/>
        <v>310.84999999999997</v>
      </c>
      <c r="Q8" s="9">
        <f t="shared" si="9"/>
        <v>13</v>
      </c>
    </row>
    <row r="9" spans="1:17" ht="25" customHeight="1">
      <c r="A9" s="9">
        <f t="shared" si="10"/>
        <v>0</v>
      </c>
      <c r="B9" s="12">
        <f t="shared" si="11"/>
        <v>4</v>
      </c>
      <c r="C9" s="27">
        <f t="shared" si="3"/>
        <v>4</v>
      </c>
      <c r="D9" s="26">
        <v>43996</v>
      </c>
      <c r="E9" s="21">
        <f>IFERROR(IF(D9="","",IF(D9=master!$B$27,SUM(M8+master!$D$26),M8)),"")</f>
        <v>319.20000000000005</v>
      </c>
      <c r="F9" s="22">
        <f>IFERROR(IF(D9="","",IF(D9=master!$B$27,SUM(N8+master!$D$27),N8)),"")</f>
        <v>147</v>
      </c>
      <c r="G9" s="21">
        <f>IFERROR(IF(D9="","",IF(D9=master!$B$27,SUM(O8+master!$G$26),O8)),"")</f>
        <v>373.09999999999997</v>
      </c>
      <c r="H9" s="22">
        <f>IFERROR(IF(D9="","",IF(D9=master!$B$27,SUM(P8+master!$G$27),P8)),"")</f>
        <v>310.84999999999997</v>
      </c>
      <c r="I9" s="21">
        <f t="shared" si="4"/>
        <v>12.600000000000001</v>
      </c>
      <c r="J9" s="22">
        <f t="shared" si="0"/>
        <v>6.2</v>
      </c>
      <c r="K9" s="21">
        <f t="shared" si="1"/>
        <v>9.3000000000000007</v>
      </c>
      <c r="L9" s="22">
        <f t="shared" si="2"/>
        <v>4.8</v>
      </c>
      <c r="M9" s="21">
        <f t="shared" si="5"/>
        <v>306.60000000000002</v>
      </c>
      <c r="N9" s="22">
        <f t="shared" si="6"/>
        <v>140.80000000000001</v>
      </c>
      <c r="O9" s="21">
        <f t="shared" si="7"/>
        <v>363.79999999999995</v>
      </c>
      <c r="P9" s="22">
        <f t="shared" si="8"/>
        <v>306.04999999999995</v>
      </c>
      <c r="Q9" s="9">
        <f t="shared" si="9"/>
        <v>13</v>
      </c>
    </row>
    <row r="10" spans="1:17" ht="25" customHeight="1">
      <c r="A10" s="9">
        <f>MOD(B10,2)</f>
        <v>1</v>
      </c>
      <c r="B10" s="12">
        <f>IF(LEN(D10)&gt;=3,B9+1,0)</f>
        <v>5</v>
      </c>
      <c r="C10" s="27">
        <f>IF(B10=0,"",B10)</f>
        <v>5</v>
      </c>
      <c r="D10" s="26">
        <v>43997</v>
      </c>
      <c r="E10" s="21">
        <f>IFERROR(IF(D10="","",IF(D10=master!$B$27,SUM(M9+master!$D$26),M9)),"")</f>
        <v>306.60000000000002</v>
      </c>
      <c r="F10" s="22">
        <f>IFERROR(IF(D10="","",IF(D10=master!$B$27,SUM(N9+master!$D$27),N9)),"")</f>
        <v>140.80000000000001</v>
      </c>
      <c r="G10" s="21">
        <f>IFERROR(IF(D10="","",IF(D10=master!$B$27,SUM(O9+master!$G$26),O9)),"")</f>
        <v>363.79999999999995</v>
      </c>
      <c r="H10" s="22">
        <f>IFERROR(IF(D10="","",IF(D10=master!$B$27,SUM(P9+master!$G$27),P9)),"")</f>
        <v>306.04999999999995</v>
      </c>
      <c r="I10" s="21">
        <f t="shared" si="4"/>
        <v>5.4</v>
      </c>
      <c r="J10" s="22">
        <f t="shared" si="0"/>
        <v>4</v>
      </c>
      <c r="K10" s="21">
        <f t="shared" si="1"/>
        <v>27.900000000000002</v>
      </c>
      <c r="L10" s="22">
        <f t="shared" si="2"/>
        <v>14.399999999999999</v>
      </c>
      <c r="M10" s="21">
        <f t="shared" si="5"/>
        <v>301.20000000000005</v>
      </c>
      <c r="N10" s="22">
        <f t="shared" si="6"/>
        <v>136.80000000000001</v>
      </c>
      <c r="O10" s="21">
        <f t="shared" si="7"/>
        <v>335.9</v>
      </c>
      <c r="P10" s="22">
        <f t="shared" si="8"/>
        <v>291.64999999999998</v>
      </c>
      <c r="Q10" s="9">
        <f t="shared" si="9"/>
        <v>13</v>
      </c>
    </row>
    <row r="11" spans="1:17" ht="25" customHeight="1">
      <c r="A11" s="9">
        <f t="shared" si="10"/>
        <v>0</v>
      </c>
      <c r="B11" s="12">
        <f t="shared" si="11"/>
        <v>6</v>
      </c>
      <c r="C11" s="27">
        <f t="shared" ref="C11:C25" si="12">IF(B11=0,"",B11)</f>
        <v>6</v>
      </c>
      <c r="D11" s="26">
        <v>44003</v>
      </c>
      <c r="E11" s="21">
        <f>IFERROR(IF(D11="","",IF(D11=master!$B$27,SUM(M10+master!$D$26),M10)),"")</f>
        <v>301.20000000000005</v>
      </c>
      <c r="F11" s="22">
        <f>IFERROR(IF(D11="","",IF(D11=master!$B$27,SUM(N10+master!$D$27),N10)),"")</f>
        <v>136.80000000000001</v>
      </c>
      <c r="G11" s="21">
        <f>IFERROR(IF(D11="","",IF(D11=master!$B$27,SUM(O10+master!$G$26),O10)),"")</f>
        <v>335.9</v>
      </c>
      <c r="H11" s="22">
        <f>IFERROR(IF(D11="","",IF(D11=master!$B$27,SUM(P10+master!$G$27),P10)),"")</f>
        <v>291.64999999999998</v>
      </c>
      <c r="I11" s="21">
        <f t="shared" si="4"/>
        <v>9.4</v>
      </c>
      <c r="J11" s="22">
        <f t="shared" si="0"/>
        <v>0</v>
      </c>
      <c r="K11" s="21">
        <f t="shared" si="1"/>
        <v>0</v>
      </c>
      <c r="L11" s="22">
        <f t="shared" si="2"/>
        <v>0</v>
      </c>
      <c r="M11" s="21">
        <f t="shared" si="5"/>
        <v>291.80000000000007</v>
      </c>
      <c r="N11" s="22">
        <f t="shared" si="6"/>
        <v>136.80000000000001</v>
      </c>
      <c r="O11" s="21">
        <f t="shared" si="7"/>
        <v>335.9</v>
      </c>
      <c r="P11" s="22">
        <f t="shared" si="8"/>
        <v>291.64999999999998</v>
      </c>
      <c r="Q11" s="9">
        <f t="shared" si="9"/>
        <v>13</v>
      </c>
    </row>
    <row r="12" spans="1:17" ht="25" customHeight="1">
      <c r="A12" s="9">
        <f t="shared" si="10"/>
        <v>0</v>
      </c>
      <c r="B12" s="12">
        <f t="shared" si="11"/>
        <v>0</v>
      </c>
      <c r="C12" s="27" t="str">
        <f t="shared" si="12"/>
        <v/>
      </c>
      <c r="D12" s="26"/>
      <c r="E12" s="21" t="str">
        <f>IFERROR(IF(D12="","",IF(D12=master!$B$27,SUM(M11+master!$D$26),M11)),"")</f>
        <v/>
      </c>
      <c r="F12" s="22" t="str">
        <f>IFERROR(IF(D12="","",IF(D12=master!$B$27,SUM(N11+master!$D$27),N11)),"")</f>
        <v/>
      </c>
      <c r="G12" s="21" t="str">
        <f>IFERROR(IF(D12="","",IF(D12=master!$B$27,SUM(O11+master!$G$26),O11)),"")</f>
        <v/>
      </c>
      <c r="H12" s="22" t="str">
        <f>IFERROR(IF(D12="","",IF(D12=master!$B$27,SUM(P11+master!$G$27),P11)),"")</f>
        <v/>
      </c>
      <c r="I12" s="21" t="str">
        <f t="shared" si="4"/>
        <v/>
      </c>
      <c r="J12" s="22" t="str">
        <f t="shared" si="0"/>
        <v/>
      </c>
      <c r="K12" s="21" t="str">
        <f t="shared" si="1"/>
        <v/>
      </c>
      <c r="L12" s="22" t="str">
        <f t="shared" si="2"/>
        <v/>
      </c>
      <c r="M12" s="21" t="str">
        <f t="shared" si="5"/>
        <v/>
      </c>
      <c r="N12" s="22" t="str">
        <f t="shared" si="6"/>
        <v/>
      </c>
      <c r="O12" s="21" t="str">
        <f t="shared" si="7"/>
        <v/>
      </c>
      <c r="P12" s="22" t="str">
        <f t="shared" si="8"/>
        <v/>
      </c>
      <c r="Q12" s="9">
        <f t="shared" si="9"/>
        <v>12</v>
      </c>
    </row>
    <row r="13" spans="1:17" ht="25" customHeight="1">
      <c r="A13" s="9">
        <f t="shared" si="10"/>
        <v>0</v>
      </c>
      <c r="B13" s="12">
        <f t="shared" si="11"/>
        <v>0</v>
      </c>
      <c r="C13" s="27" t="str">
        <f t="shared" si="12"/>
        <v/>
      </c>
      <c r="D13" s="26"/>
      <c r="E13" s="21" t="str">
        <f>IFERROR(IF(D13="","",IF(D13=master!$B$27,SUM(M12+master!$D$26),M12)),"")</f>
        <v/>
      </c>
      <c r="F13" s="22" t="str">
        <f>IFERROR(IF(D13="","",IF(D13=master!$B$27,SUM(N12+master!$D$27),N12)),"")</f>
        <v/>
      </c>
      <c r="G13" s="21" t="str">
        <f>IFERROR(IF(D13="","",IF(D13=master!$B$27,SUM(O12+master!$G$26),O12)),"")</f>
        <v/>
      </c>
      <c r="H13" s="22" t="str">
        <f>IFERROR(IF(D13="","",IF(D13=master!$B$27,SUM(P12+master!$G$27),P12)),"")</f>
        <v/>
      </c>
      <c r="I13" s="21" t="str">
        <f t="shared" si="4"/>
        <v/>
      </c>
      <c r="J13" s="22" t="str">
        <f t="shared" si="0"/>
        <v/>
      </c>
      <c r="K13" s="21" t="str">
        <f t="shared" si="1"/>
        <v/>
      </c>
      <c r="L13" s="22" t="str">
        <f t="shared" si="2"/>
        <v/>
      </c>
      <c r="M13" s="21" t="str">
        <f t="shared" si="5"/>
        <v/>
      </c>
      <c r="N13" s="22" t="str">
        <f t="shared" si="6"/>
        <v/>
      </c>
      <c r="O13" s="21" t="str">
        <f t="shared" si="7"/>
        <v/>
      </c>
      <c r="P13" s="22" t="str">
        <f t="shared" si="8"/>
        <v/>
      </c>
      <c r="Q13" s="9">
        <f t="shared" si="9"/>
        <v>12</v>
      </c>
    </row>
    <row r="14" spans="1:17" ht="25" customHeight="1">
      <c r="A14" s="9">
        <f t="shared" si="10"/>
        <v>0</v>
      </c>
      <c r="B14" s="12">
        <f t="shared" si="11"/>
        <v>0</v>
      </c>
      <c r="C14" s="27" t="str">
        <f t="shared" si="12"/>
        <v/>
      </c>
      <c r="D14" s="26"/>
      <c r="E14" s="21" t="str">
        <f>IFERROR(IF(D14="","",IF(D14=master!$B$27,SUM(M13+master!$D$26),M13)),"")</f>
        <v/>
      </c>
      <c r="F14" s="22" t="str">
        <f>IFERROR(IF(D14="","",IF(D14=master!$B$27,SUM(N13+master!$D$27),N13)),"")</f>
        <v/>
      </c>
      <c r="G14" s="21" t="str">
        <f>IFERROR(IF(D14="","",IF(D14=master!$B$27,SUM(O13+master!$G$26),O13)),"")</f>
        <v/>
      </c>
      <c r="H14" s="22" t="str">
        <f>IFERROR(IF(D14="","",IF(D14=master!$B$27,SUM(P13+master!$G$27),P13)),"")</f>
        <v/>
      </c>
      <c r="I14" s="21" t="str">
        <f t="shared" si="4"/>
        <v/>
      </c>
      <c r="J14" s="22" t="str">
        <f t="shared" si="0"/>
        <v/>
      </c>
      <c r="K14" s="21" t="str">
        <f t="shared" si="1"/>
        <v/>
      </c>
      <c r="L14" s="22" t="str">
        <f t="shared" si="2"/>
        <v/>
      </c>
      <c r="M14" s="21" t="str">
        <f t="shared" si="5"/>
        <v/>
      </c>
      <c r="N14" s="22" t="str">
        <f t="shared" si="6"/>
        <v/>
      </c>
      <c r="O14" s="21" t="str">
        <f t="shared" si="7"/>
        <v/>
      </c>
      <c r="P14" s="22" t="str">
        <f t="shared" si="8"/>
        <v/>
      </c>
      <c r="Q14" s="9">
        <f t="shared" si="9"/>
        <v>12</v>
      </c>
    </row>
    <row r="15" spans="1:17" ht="25" customHeight="1">
      <c r="A15" s="9">
        <f t="shared" si="10"/>
        <v>0</v>
      </c>
      <c r="B15" s="12">
        <f t="shared" si="11"/>
        <v>0</v>
      </c>
      <c r="C15" s="27" t="str">
        <f t="shared" si="12"/>
        <v/>
      </c>
      <c r="D15" s="26"/>
      <c r="E15" s="21" t="str">
        <f>IFERROR(IF(D15="","",IF(D15=master!$B$27,SUM(M14+master!$D$26),M14)),"")</f>
        <v/>
      </c>
      <c r="F15" s="22" t="str">
        <f>IFERROR(IF(D15="","",IF(D15=master!$B$27,SUM(N14+master!$D$27),N14)),"")</f>
        <v/>
      </c>
      <c r="G15" s="21" t="str">
        <f>IFERROR(IF(D15="","",IF(D15=master!$B$27,SUM(O14+master!$G$26),O14)),"")</f>
        <v/>
      </c>
      <c r="H15" s="22" t="str">
        <f>IFERROR(IF(D15="","",IF(D15=master!$B$27,SUM(P14+master!$G$27),P14)),"")</f>
        <v/>
      </c>
      <c r="I15" s="21" t="str">
        <f t="shared" si="4"/>
        <v/>
      </c>
      <c r="J15" s="22" t="str">
        <f t="shared" si="0"/>
        <v/>
      </c>
      <c r="K15" s="21" t="str">
        <f t="shared" si="1"/>
        <v/>
      </c>
      <c r="L15" s="22" t="str">
        <f t="shared" si="2"/>
        <v/>
      </c>
      <c r="M15" s="21" t="str">
        <f t="shared" si="5"/>
        <v/>
      </c>
      <c r="N15" s="22" t="str">
        <f t="shared" si="6"/>
        <v/>
      </c>
      <c r="O15" s="21" t="str">
        <f t="shared" si="7"/>
        <v/>
      </c>
      <c r="P15" s="22" t="str">
        <f t="shared" si="8"/>
        <v/>
      </c>
      <c r="Q15" s="9">
        <f t="shared" si="9"/>
        <v>12</v>
      </c>
    </row>
    <row r="16" spans="1:17" ht="25" customHeight="1">
      <c r="A16" s="9">
        <f t="shared" si="10"/>
        <v>0</v>
      </c>
      <c r="B16" s="12">
        <f t="shared" si="11"/>
        <v>0</v>
      </c>
      <c r="C16" s="27" t="str">
        <f t="shared" si="12"/>
        <v/>
      </c>
      <c r="D16" s="26"/>
      <c r="E16" s="21" t="str">
        <f>IFERROR(IF(D16="","",IF(D16=master!$B$27,SUM(M15+master!$D$26),M15)),"")</f>
        <v/>
      </c>
      <c r="F16" s="22" t="str">
        <f>IFERROR(IF(D16="","",IF(D16=master!$B$27,SUM(N15+master!$D$27),N15)),"")</f>
        <v/>
      </c>
      <c r="G16" s="21" t="str">
        <f>IFERROR(IF(D16="","",IF(D16=master!$B$27,SUM(O15+master!$G$26),O15)),"")</f>
        <v/>
      </c>
      <c r="H16" s="22" t="str">
        <f>IFERROR(IF(D16="","",IF(D16=master!$B$27,SUM(P15+master!$G$27),P15)),"")</f>
        <v/>
      </c>
      <c r="I16" s="21" t="str">
        <f t="shared" si="4"/>
        <v/>
      </c>
      <c r="J16" s="22" t="str">
        <f t="shared" si="0"/>
        <v/>
      </c>
      <c r="K16" s="21" t="str">
        <f t="shared" si="1"/>
        <v/>
      </c>
      <c r="L16" s="22" t="str">
        <f t="shared" si="2"/>
        <v/>
      </c>
      <c r="M16" s="21" t="str">
        <f t="shared" si="5"/>
        <v/>
      </c>
      <c r="N16" s="22" t="str">
        <f t="shared" si="6"/>
        <v/>
      </c>
      <c r="O16" s="21" t="str">
        <f t="shared" si="7"/>
        <v/>
      </c>
      <c r="P16" s="22" t="str">
        <f t="shared" si="8"/>
        <v/>
      </c>
      <c r="Q16" s="9">
        <f t="shared" si="9"/>
        <v>12</v>
      </c>
    </row>
    <row r="17" spans="1:17" ht="25" customHeight="1">
      <c r="A17" s="9">
        <f t="shared" si="10"/>
        <v>0</v>
      </c>
      <c r="B17" s="12">
        <f t="shared" si="11"/>
        <v>0</v>
      </c>
      <c r="C17" s="27" t="str">
        <f t="shared" si="12"/>
        <v/>
      </c>
      <c r="D17" s="26"/>
      <c r="E17" s="21" t="str">
        <f>IFERROR(IF(D17="","",IF(D17=master!$B$27,SUM(M16+master!$D$26),M16)),"")</f>
        <v/>
      </c>
      <c r="F17" s="22" t="str">
        <f>IFERROR(IF(D17="","",IF(D17=master!$B$27,SUM(N16+master!$D$27),N16)),"")</f>
        <v/>
      </c>
      <c r="G17" s="21" t="str">
        <f>IFERROR(IF(D17="","",IF(D17=master!$B$27,SUM(O16+master!$G$26),O16)),"")</f>
        <v/>
      </c>
      <c r="H17" s="22" t="str">
        <f>IFERROR(IF(D17="","",IF(D17=master!$B$27,SUM(P16+master!$G$27),P16)),"")</f>
        <v/>
      </c>
      <c r="I17" s="21" t="str">
        <f t="shared" si="4"/>
        <v/>
      </c>
      <c r="J17" s="22" t="str">
        <f t="shared" si="0"/>
        <v/>
      </c>
      <c r="K17" s="21" t="str">
        <f t="shared" si="1"/>
        <v/>
      </c>
      <c r="L17" s="22" t="str">
        <f t="shared" si="2"/>
        <v/>
      </c>
      <c r="M17" s="21" t="str">
        <f t="shared" si="5"/>
        <v/>
      </c>
      <c r="N17" s="22" t="str">
        <f t="shared" si="6"/>
        <v/>
      </c>
      <c r="O17" s="21" t="str">
        <f t="shared" si="7"/>
        <v/>
      </c>
      <c r="P17" s="22" t="str">
        <f t="shared" si="8"/>
        <v/>
      </c>
      <c r="Q17" s="9">
        <f t="shared" si="9"/>
        <v>12</v>
      </c>
    </row>
    <row r="18" spans="1:17" ht="25" customHeight="1">
      <c r="A18" s="9">
        <f t="shared" si="10"/>
        <v>0</v>
      </c>
      <c r="B18" s="12">
        <f t="shared" si="11"/>
        <v>0</v>
      </c>
      <c r="C18" s="27" t="str">
        <f t="shared" si="12"/>
        <v/>
      </c>
      <c r="D18" s="26"/>
      <c r="E18" s="21" t="str">
        <f>IFERROR(IF(D18="","",IF(D18=master!$B$27,SUM(M17+master!$D$26),M17)),"")</f>
        <v/>
      </c>
      <c r="F18" s="22" t="str">
        <f>IFERROR(IF(D18="","",IF(D18=master!$B$27,SUM(N17+master!$D$27),N17)),"")</f>
        <v/>
      </c>
      <c r="G18" s="21" t="str">
        <f>IFERROR(IF(D18="","",IF(D18=master!$B$27,SUM(O17+master!$G$26),O17)),"")</f>
        <v/>
      </c>
      <c r="H18" s="22" t="str">
        <f>IFERROR(IF(D18="","",IF(D18=master!$B$27,SUM(P17+master!$G$27),P17)),"")</f>
        <v/>
      </c>
      <c r="I18" s="21" t="str">
        <f t="shared" si="4"/>
        <v/>
      </c>
      <c r="J18" s="22" t="str">
        <f t="shared" si="0"/>
        <v/>
      </c>
      <c r="K18" s="21" t="str">
        <f t="shared" si="1"/>
        <v/>
      </c>
      <c r="L18" s="22" t="str">
        <f t="shared" si="2"/>
        <v/>
      </c>
      <c r="M18" s="21" t="str">
        <f t="shared" si="5"/>
        <v/>
      </c>
      <c r="N18" s="22" t="str">
        <f t="shared" si="6"/>
        <v/>
      </c>
      <c r="O18" s="21" t="str">
        <f t="shared" si="7"/>
        <v/>
      </c>
      <c r="P18" s="22" t="str">
        <f t="shared" si="8"/>
        <v/>
      </c>
      <c r="Q18" s="9">
        <f t="shared" si="9"/>
        <v>12</v>
      </c>
    </row>
    <row r="19" spans="1:17" ht="25" customHeight="1">
      <c r="A19" s="9">
        <f t="shared" si="10"/>
        <v>0</v>
      </c>
      <c r="B19" s="12">
        <f t="shared" si="11"/>
        <v>0</v>
      </c>
      <c r="C19" s="27" t="str">
        <f t="shared" si="12"/>
        <v/>
      </c>
      <c r="D19" s="26"/>
      <c r="E19" s="21" t="str">
        <f>IFERROR(IF(D19="","",IF(D19=master!$B$27,SUM(M18+master!$D$26),M18)),"")</f>
        <v/>
      </c>
      <c r="F19" s="22" t="str">
        <f>IFERROR(IF(D19="","",IF(D19=master!$B$27,SUM(N18+master!$D$27),N18)),"")</f>
        <v/>
      </c>
      <c r="G19" s="21" t="str">
        <f>IFERROR(IF(D19="","",IF(D19=master!$B$27,SUM(O18+master!$G$26),O18)),"")</f>
        <v/>
      </c>
      <c r="H19" s="22" t="str">
        <f>IFERROR(IF(D19="","",IF(D19=master!$B$27,SUM(P18+master!$G$27),P18)),"")</f>
        <v/>
      </c>
      <c r="I19" s="21" t="str">
        <f t="shared" si="4"/>
        <v/>
      </c>
      <c r="J19" s="22" t="str">
        <f t="shared" si="0"/>
        <v/>
      </c>
      <c r="K19" s="21" t="str">
        <f t="shared" si="1"/>
        <v/>
      </c>
      <c r="L19" s="22" t="str">
        <f t="shared" si="2"/>
        <v/>
      </c>
      <c r="M19" s="21" t="str">
        <f t="shared" si="5"/>
        <v/>
      </c>
      <c r="N19" s="22" t="str">
        <f t="shared" si="6"/>
        <v/>
      </c>
      <c r="O19" s="21" t="str">
        <f t="shared" si="7"/>
        <v/>
      </c>
      <c r="P19" s="22" t="str">
        <f t="shared" si="8"/>
        <v/>
      </c>
      <c r="Q19" s="9">
        <f t="shared" si="9"/>
        <v>12</v>
      </c>
    </row>
    <row r="20" spans="1:17" ht="25" customHeight="1">
      <c r="A20" s="9">
        <f t="shared" si="10"/>
        <v>0</v>
      </c>
      <c r="B20" s="12">
        <f t="shared" si="11"/>
        <v>0</v>
      </c>
      <c r="C20" s="27" t="str">
        <f t="shared" si="12"/>
        <v/>
      </c>
      <c r="D20" s="26"/>
      <c r="E20" s="21" t="str">
        <f>IFERROR(IF(D20="","",IF(D20=master!$B$27,SUM(M19+master!$D$26),M19)),"")</f>
        <v/>
      </c>
      <c r="F20" s="22" t="str">
        <f>IFERROR(IF(D20="","",IF(D20=master!$B$27,SUM(N19+master!$D$27),N19)),"")</f>
        <v/>
      </c>
      <c r="G20" s="21" t="str">
        <f>IFERROR(IF(D20="","",IF(D20=master!$B$27,SUM(O19+master!$G$26),O19)),"")</f>
        <v/>
      </c>
      <c r="H20" s="22" t="str">
        <f>IFERROR(IF(D20="","",IF(D20=master!$B$27,SUM(P19+master!$G$27),P19)),"")</f>
        <v/>
      </c>
      <c r="I20" s="21" t="str">
        <f t="shared" si="4"/>
        <v/>
      </c>
      <c r="J20" s="22" t="str">
        <f t="shared" si="0"/>
        <v/>
      </c>
      <c r="K20" s="21" t="str">
        <f t="shared" si="1"/>
        <v/>
      </c>
      <c r="L20" s="22" t="str">
        <f t="shared" si="2"/>
        <v/>
      </c>
      <c r="M20" s="21" t="str">
        <f t="shared" si="5"/>
        <v/>
      </c>
      <c r="N20" s="22" t="str">
        <f t="shared" si="6"/>
        <v/>
      </c>
      <c r="O20" s="21" t="str">
        <f t="shared" si="7"/>
        <v/>
      </c>
      <c r="P20" s="22" t="str">
        <f t="shared" si="8"/>
        <v/>
      </c>
      <c r="Q20" s="9">
        <f t="shared" si="9"/>
        <v>12</v>
      </c>
    </row>
    <row r="21" spans="1:17" ht="25" customHeight="1">
      <c r="A21" s="9">
        <f t="shared" si="10"/>
        <v>0</v>
      </c>
      <c r="B21" s="12">
        <f t="shared" si="11"/>
        <v>0</v>
      </c>
      <c r="C21" s="27" t="str">
        <f t="shared" si="12"/>
        <v/>
      </c>
      <c r="D21" s="26"/>
      <c r="E21" s="21" t="str">
        <f>IFERROR(IF(D21="","",IF(D21=master!$B$27,SUM(M20+master!$D$26),M20)),"")</f>
        <v/>
      </c>
      <c r="F21" s="22" t="str">
        <f>IFERROR(IF(D21="","",IF(D21=master!$B$27,SUM(N20+master!$D$27),N20)),"")</f>
        <v/>
      </c>
      <c r="G21" s="21" t="str">
        <f>IFERROR(IF(D21="","",IF(D21=master!$B$27,SUM(O20+master!$G$26),O20)),"")</f>
        <v/>
      </c>
      <c r="H21" s="22" t="str">
        <f>IFERROR(IF(D21="","",IF(D21=master!$B$27,SUM(P20+master!$G$27),P20)),"")</f>
        <v/>
      </c>
      <c r="I21" s="21" t="str">
        <f t="shared" si="4"/>
        <v/>
      </c>
      <c r="J21" s="22" t="str">
        <f t="shared" si="0"/>
        <v/>
      </c>
      <c r="K21" s="21" t="str">
        <f t="shared" si="1"/>
        <v/>
      </c>
      <c r="L21" s="22" t="str">
        <f t="shared" si="2"/>
        <v/>
      </c>
      <c r="M21" s="21" t="str">
        <f t="shared" si="5"/>
        <v/>
      </c>
      <c r="N21" s="22" t="str">
        <f t="shared" si="6"/>
        <v/>
      </c>
      <c r="O21" s="21" t="str">
        <f t="shared" si="7"/>
        <v/>
      </c>
      <c r="P21" s="22" t="str">
        <f t="shared" si="8"/>
        <v/>
      </c>
      <c r="Q21" s="9">
        <f t="shared" si="9"/>
        <v>12</v>
      </c>
    </row>
    <row r="22" spans="1:17" ht="25" customHeight="1">
      <c r="A22" s="9">
        <f t="shared" si="10"/>
        <v>0</v>
      </c>
      <c r="B22" s="12">
        <f t="shared" si="11"/>
        <v>0</v>
      </c>
      <c r="C22" s="27" t="str">
        <f t="shared" si="12"/>
        <v/>
      </c>
      <c r="D22" s="26"/>
      <c r="E22" s="21" t="str">
        <f>IFERROR(IF(D22="","",IF(D22=master!$B$27,SUM(M21+master!$D$26),M21)),"")</f>
        <v/>
      </c>
      <c r="F22" s="22" t="str">
        <f>IFERROR(IF(D22="","",IF(D22=master!$B$27,SUM(N21+master!$D$27),N21)),"")</f>
        <v/>
      </c>
      <c r="G22" s="21" t="str">
        <f>IFERROR(IF(D22="","",IF(D22=master!$B$27,SUM(O21+master!$G$26),O21)),"")</f>
        <v/>
      </c>
      <c r="H22" s="22" t="str">
        <f>IFERROR(IF(D22="","",IF(D22=master!$B$27,SUM(P21+master!$G$27),P21)),"")</f>
        <v/>
      </c>
      <c r="I22" s="21" t="str">
        <f t="shared" si="4"/>
        <v/>
      </c>
      <c r="J22" s="22" t="str">
        <f t="shared" si="0"/>
        <v/>
      </c>
      <c r="K22" s="21" t="str">
        <f t="shared" si="1"/>
        <v/>
      </c>
      <c r="L22" s="22" t="str">
        <f t="shared" si="2"/>
        <v/>
      </c>
      <c r="M22" s="21" t="str">
        <f t="shared" si="5"/>
        <v/>
      </c>
      <c r="N22" s="22" t="str">
        <f t="shared" si="6"/>
        <v/>
      </c>
      <c r="O22" s="21" t="str">
        <f t="shared" si="7"/>
        <v/>
      </c>
      <c r="P22" s="22" t="str">
        <f t="shared" si="8"/>
        <v/>
      </c>
      <c r="Q22" s="9">
        <f t="shared" si="9"/>
        <v>12</v>
      </c>
    </row>
    <row r="23" spans="1:17" ht="25" customHeight="1">
      <c r="A23" s="9">
        <f t="shared" si="10"/>
        <v>0</v>
      </c>
      <c r="B23" s="12">
        <f t="shared" si="11"/>
        <v>0</v>
      </c>
      <c r="C23" s="27" t="str">
        <f t="shared" si="12"/>
        <v/>
      </c>
      <c r="D23" s="26"/>
      <c r="E23" s="21" t="str">
        <f>IFERROR(IF(D23="","",IF(D23=master!$B$27,SUM(M22+master!$D$26),M22)),"")</f>
        <v/>
      </c>
      <c r="F23" s="22" t="str">
        <f>IFERROR(IF(D23="","",IF(D23=master!$B$27,SUM(N22+master!$D$27),N22)),"")</f>
        <v/>
      </c>
      <c r="G23" s="21" t="str">
        <f>IFERROR(IF(D23="","",IF(D23=master!$B$27,SUM(O22+master!$G$26),O22)),"")</f>
        <v/>
      </c>
      <c r="H23" s="22" t="str">
        <f>IFERROR(IF(D23="","",IF(D23=master!$B$27,SUM(P22+master!$G$27),P22)),"")</f>
        <v/>
      </c>
      <c r="I23" s="21" t="str">
        <f t="shared" si="4"/>
        <v/>
      </c>
      <c r="J23" s="22" t="str">
        <f t="shared" si="0"/>
        <v/>
      </c>
      <c r="K23" s="21" t="str">
        <f t="shared" si="1"/>
        <v/>
      </c>
      <c r="L23" s="22" t="str">
        <f t="shared" si="2"/>
        <v/>
      </c>
      <c r="M23" s="21" t="str">
        <f t="shared" si="5"/>
        <v/>
      </c>
      <c r="N23" s="22" t="str">
        <f t="shared" si="6"/>
        <v/>
      </c>
      <c r="O23" s="21" t="str">
        <f t="shared" si="7"/>
        <v/>
      </c>
      <c r="P23" s="22" t="str">
        <f t="shared" si="8"/>
        <v/>
      </c>
      <c r="Q23" s="9">
        <f t="shared" si="9"/>
        <v>12</v>
      </c>
    </row>
    <row r="24" spans="1:17" ht="25" customHeight="1">
      <c r="A24" s="9">
        <f t="shared" si="10"/>
        <v>0</v>
      </c>
      <c r="B24" s="12">
        <f t="shared" si="11"/>
        <v>0</v>
      </c>
      <c r="C24" s="27" t="str">
        <f t="shared" si="12"/>
        <v/>
      </c>
      <c r="D24" s="26"/>
      <c r="E24" s="21" t="str">
        <f>IFERROR(IF(D24="","",IF(D24=master!$B$27,SUM(M23+master!$D$26),M23)),"")</f>
        <v/>
      </c>
      <c r="F24" s="22" t="str">
        <f>IFERROR(IF(D24="","",IF(D24=master!$B$27,SUM(N23+master!$D$27),N23)),"")</f>
        <v/>
      </c>
      <c r="G24" s="21" t="str">
        <f>IFERROR(IF(D24="","",IF(D24=master!$B$27,SUM(O23+master!$G$26),O23)),"")</f>
        <v/>
      </c>
      <c r="H24" s="22" t="str">
        <f>IFERROR(IF(D24="","",IF(D24=master!$B$27,SUM(P23+master!$G$27),P23)),"")</f>
        <v/>
      </c>
      <c r="I24" s="21" t="str">
        <f t="shared" si="4"/>
        <v/>
      </c>
      <c r="J24" s="22" t="str">
        <f t="shared" si="0"/>
        <v/>
      </c>
      <c r="K24" s="21" t="str">
        <f t="shared" si="1"/>
        <v/>
      </c>
      <c r="L24" s="22" t="str">
        <f t="shared" si="2"/>
        <v/>
      </c>
      <c r="M24" s="21" t="str">
        <f t="shared" si="5"/>
        <v/>
      </c>
      <c r="N24" s="22" t="str">
        <f t="shared" si="6"/>
        <v/>
      </c>
      <c r="O24" s="21" t="str">
        <f t="shared" si="7"/>
        <v/>
      </c>
      <c r="P24" s="22" t="str">
        <f t="shared" si="8"/>
        <v/>
      </c>
      <c r="Q24" s="9">
        <f t="shared" si="9"/>
        <v>12</v>
      </c>
    </row>
    <row r="25" spans="1:17" ht="25" customHeight="1">
      <c r="A25" s="9">
        <f t="shared" si="10"/>
        <v>0</v>
      </c>
      <c r="B25" s="12">
        <f t="shared" si="11"/>
        <v>0</v>
      </c>
      <c r="C25" s="27" t="str">
        <f t="shared" si="12"/>
        <v/>
      </c>
      <c r="D25" s="26"/>
      <c r="E25" s="21" t="str">
        <f>IFERROR(IF(D25="","",IF(D25=master!$B$27,SUM(M24+master!$D$26),M24)),"")</f>
        <v/>
      </c>
      <c r="F25" s="22" t="str">
        <f>IFERROR(IF(D25="","",IF(D25=master!$B$27,SUM(N24+master!$D$27),N24)),"")</f>
        <v/>
      </c>
      <c r="G25" s="21" t="str">
        <f>IFERROR(IF(D25="","",IF(D25=master!$B$27,SUM(O24+master!$G$26),O24)),"")</f>
        <v/>
      </c>
      <c r="H25" s="22" t="str">
        <f>IFERROR(IF(D25="","",IF(D25=master!$B$27,SUM(P24+master!$G$27),P24)),"")</f>
        <v/>
      </c>
      <c r="I25" s="21" t="str">
        <f t="shared" si="4"/>
        <v/>
      </c>
      <c r="J25" s="22" t="str">
        <f t="shared" si="0"/>
        <v/>
      </c>
      <c r="K25" s="21" t="str">
        <f t="shared" si="1"/>
        <v/>
      </c>
      <c r="L25" s="22" t="str">
        <f t="shared" si="2"/>
        <v/>
      </c>
      <c r="M25" s="21" t="str">
        <f t="shared" si="5"/>
        <v/>
      </c>
      <c r="N25" s="22" t="str">
        <f t="shared" si="6"/>
        <v/>
      </c>
      <c r="O25" s="21" t="str">
        <f t="shared" si="7"/>
        <v/>
      </c>
      <c r="P25" s="22" t="str">
        <f t="shared" si="8"/>
        <v/>
      </c>
      <c r="Q25" s="9">
        <f t="shared" si="9"/>
        <v>12</v>
      </c>
    </row>
  </sheetData>
  <sheetProtection password="CDAA" sheet="1" objects="1" scenarios="1" formatCells="0" formatColumns="0" formatRows="0" selectLockedCells="1"/>
  <mergeCells count="12">
    <mergeCell ref="B4:B5"/>
    <mergeCell ref="D4:D5"/>
    <mergeCell ref="E4:F4"/>
    <mergeCell ref="G4:H4"/>
    <mergeCell ref="I4:J4"/>
    <mergeCell ref="K4:L4"/>
    <mergeCell ref="M4:N4"/>
    <mergeCell ref="O4:P4"/>
    <mergeCell ref="C4:C5"/>
    <mergeCell ref="C1:P1"/>
    <mergeCell ref="C2:P2"/>
    <mergeCell ref="E3:P3"/>
  </mergeCells>
  <conditionalFormatting sqref="B6:P25">
    <cfRule type="expression" dxfId="2" priority="3">
      <formula>$A6=0</formula>
    </cfRule>
  </conditionalFormatting>
  <conditionalFormatting sqref="B6:C25">
    <cfRule type="cellIs" dxfId="1" priority="2" operator="equal">
      <formula>0</formula>
    </cfRule>
  </conditionalFormatting>
  <conditionalFormatting sqref="B7:P25">
    <cfRule type="expression" dxfId="0" priority="1">
      <formula>$B6=0</formula>
    </cfRule>
  </conditionalFormatting>
  <dataValidations xWindow="109" yWindow="515" count="1">
    <dataValidation allowBlank="1" showInputMessage="1" showErrorMessage="1" prompt="दैनिक खाद्यान्न वितरण सूचना देखने के लिये तारीख़ लिखें " sqref="D6:D10 D11"/>
  </dataValidations>
  <pageMargins left="0.6" right="0.4" top="0.75" bottom="0.75" header="0.3" footer="0.3"/>
  <pageSetup paperSize="9" scale="75" orientation="portrait" blackAndWhite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6"/>
  <sheetViews>
    <sheetView view="pageBreakPreview" zoomScaleSheetLayoutView="100" workbookViewId="0">
      <selection activeCell="B4" sqref="B4"/>
    </sheetView>
  </sheetViews>
  <sheetFormatPr defaultColWidth="9.1796875" defaultRowHeight="14.5"/>
  <cols>
    <col min="1" max="1" width="20.453125" style="9" customWidth="1"/>
    <col min="2" max="2" width="23" style="9" customWidth="1"/>
    <col min="3" max="3" width="21.90625" style="9" customWidth="1"/>
    <col min="4" max="4" width="20.7265625" style="9" customWidth="1"/>
    <col min="5" max="7" width="9.1796875" style="9"/>
    <col min="8" max="8" width="10" style="9" bestFit="1" customWidth="1"/>
    <col min="9" max="18" width="9.1796875" style="9"/>
    <col min="19" max="19" width="9.1796875" style="9" hidden="1" customWidth="1"/>
    <col min="20" max="16384" width="9.1796875" style="9"/>
  </cols>
  <sheetData>
    <row r="1" spans="1:19" ht="30.5">
      <c r="A1" s="216" t="str">
        <f>IF($B$4="","fo|ky; dk uke %&amp;",CONCATENATE("fo|ky; dk uke %&amp;","  ",master!C4))</f>
        <v>fo|ky; dk uke %&amp;  jktdh; mPp ek/;fed fo|ky;] bUnjokM+k ¼jkuh½ ikyh</v>
      </c>
      <c r="B1" s="216"/>
      <c r="C1" s="216"/>
      <c r="D1" s="21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9" ht="21" customHeight="1">
      <c r="A2" s="218" t="s">
        <v>607</v>
      </c>
      <c r="B2" s="218"/>
      <c r="C2" s="218"/>
      <c r="D2" s="218"/>
    </row>
    <row r="3" spans="1:19" ht="8.25" customHeight="1">
      <c r="A3" s="37"/>
      <c r="B3" s="37"/>
      <c r="C3" s="37"/>
      <c r="D3" s="37"/>
    </row>
    <row r="4" spans="1:19" ht="25.5" customHeight="1">
      <c r="A4" s="38" t="s">
        <v>598</v>
      </c>
      <c r="B4" s="20">
        <v>43996</v>
      </c>
    </row>
    <row r="5" spans="1:19" ht="8.25" customHeight="1" thickBot="1">
      <c r="A5" s="39"/>
      <c r="B5" s="40"/>
    </row>
    <row r="6" spans="1:19" ht="19.5" customHeight="1" thickTop="1" thickBot="1">
      <c r="A6" s="41" t="s">
        <v>23</v>
      </c>
      <c r="B6" s="41" t="s">
        <v>592</v>
      </c>
      <c r="C6" s="41" t="s">
        <v>593</v>
      </c>
      <c r="D6" s="41" t="s">
        <v>33</v>
      </c>
      <c r="S6" s="42">
        <f>IF('Balance Sheet'!D6="","",'Balance Sheet'!D6)</f>
        <v>43993</v>
      </c>
    </row>
    <row r="7" spans="1:19" ht="25" customHeight="1" thickTop="1" thickBot="1">
      <c r="A7" s="43">
        <v>1</v>
      </c>
      <c r="B7" s="15">
        <f>IF($B$4="","",SUMIFS(Wheat,class_1,"1",Date_1,$B$4))</f>
        <v>0</v>
      </c>
      <c r="C7" s="15">
        <f>IF($B$4="","",SUMIFS(Rice,class_1,"1",Date_1,$B$4))</f>
        <v>0</v>
      </c>
      <c r="D7" s="15">
        <f>IF($B$4="","",SUM(B7,C7))</f>
        <v>0</v>
      </c>
      <c r="S7" s="42">
        <f>IF('Balance Sheet'!D7="","",'Balance Sheet'!D7)</f>
        <v>43994</v>
      </c>
    </row>
    <row r="8" spans="1:19" ht="25" customHeight="1" thickTop="1" thickBot="1">
      <c r="A8" s="43">
        <v>2</v>
      </c>
      <c r="B8" s="15">
        <f>IF($B$4="","",SUMIFS(Wheat,class_1,"2",Date_1,$B$4))</f>
        <v>12.600000000000001</v>
      </c>
      <c r="C8" s="15">
        <f>IF($B$4="","",SUMIFS(Rice,class_1,"2",Date_1,$B$4))</f>
        <v>6.2</v>
      </c>
      <c r="D8" s="15">
        <f t="shared" ref="D8:D15" si="0">IF($B$4="","",SUM(B8,C8))</f>
        <v>18.8</v>
      </c>
      <c r="S8" s="42">
        <f>IF('Balance Sheet'!D8="","",'Balance Sheet'!D8)</f>
        <v>43995</v>
      </c>
    </row>
    <row r="9" spans="1:19" ht="25" customHeight="1" thickTop="1" thickBot="1">
      <c r="A9" s="43">
        <v>3</v>
      </c>
      <c r="B9" s="15">
        <f>IF($B$4="","",SUMIFS(Wheat,class_1,"3",Date_1,$B$4))</f>
        <v>0</v>
      </c>
      <c r="C9" s="15">
        <f>IF($B$4="","",SUMIFS(Rice,class_1,"3",Date_1,$B$4))</f>
        <v>0</v>
      </c>
      <c r="D9" s="15">
        <f t="shared" si="0"/>
        <v>0</v>
      </c>
      <c r="S9" s="42">
        <f>IF('Balance Sheet'!D9="","",'Balance Sheet'!D9)</f>
        <v>43996</v>
      </c>
    </row>
    <row r="10" spans="1:19" ht="25" customHeight="1" thickTop="1" thickBot="1">
      <c r="A10" s="43">
        <v>4</v>
      </c>
      <c r="B10" s="15">
        <f>IF($B$4="","",SUMIFS(Wheat,class_1,"4",Date_1,$B$4))</f>
        <v>0</v>
      </c>
      <c r="C10" s="15">
        <f>IF($B$4="","",SUMIFS(Rice,class_1,"4",Date_1,$B$4))</f>
        <v>0</v>
      </c>
      <c r="D10" s="15">
        <f t="shared" si="0"/>
        <v>0</v>
      </c>
      <c r="H10" s="44"/>
      <c r="S10" s="42">
        <f>IF('Balance Sheet'!D10="","",'Balance Sheet'!D10)</f>
        <v>43997</v>
      </c>
    </row>
    <row r="11" spans="1:19" ht="25" customHeight="1" thickTop="1" thickBot="1">
      <c r="A11" s="43">
        <v>5</v>
      </c>
      <c r="B11" s="15">
        <f>IF($B$4="","",SUMIFS(Wheat,class_1,"5",Date_1,$B$4))</f>
        <v>0</v>
      </c>
      <c r="C11" s="15">
        <f>IF($B$4="","",SUMIFS(Rice,class_1,"5",Date_1,$B$4))</f>
        <v>0</v>
      </c>
      <c r="D11" s="15">
        <f t="shared" si="0"/>
        <v>0</v>
      </c>
      <c r="S11" s="42">
        <f>IF('Balance Sheet'!D11="","",'Balance Sheet'!D11)</f>
        <v>44003</v>
      </c>
    </row>
    <row r="12" spans="1:19" ht="25" customHeight="1" thickTop="1" thickBot="1">
      <c r="A12" s="43">
        <v>6</v>
      </c>
      <c r="B12" s="15">
        <f>IF($B$4="","",SUMIFS(Wheat,class_1,"6",Date_1,$B$4))</f>
        <v>9.3000000000000007</v>
      </c>
      <c r="C12" s="15">
        <f>IF($B$4="","",SUMIFS(Rice,class_1,"6",Date_1,$B$4))</f>
        <v>4.8</v>
      </c>
      <c r="D12" s="15">
        <f t="shared" si="0"/>
        <v>14.100000000000001</v>
      </c>
      <c r="S12" s="42" t="str">
        <f>IF('Balance Sheet'!D12="","",'Balance Sheet'!D12)</f>
        <v/>
      </c>
    </row>
    <row r="13" spans="1:19" ht="25" customHeight="1" thickTop="1" thickBot="1">
      <c r="A13" s="43">
        <v>7</v>
      </c>
      <c r="B13" s="15">
        <f>IF($B$4="","",SUMIFS(Wheat,class_1,"7",Date_1,$B$4))</f>
        <v>0</v>
      </c>
      <c r="C13" s="15">
        <f>IF($B$4="","",SUMIFS(Rice,class_1,"7",Date_1,$B$4))</f>
        <v>0</v>
      </c>
      <c r="D13" s="15">
        <f t="shared" si="0"/>
        <v>0</v>
      </c>
      <c r="S13" s="42" t="str">
        <f>IF('Balance Sheet'!D13="","",'Balance Sheet'!D13)</f>
        <v/>
      </c>
    </row>
    <row r="14" spans="1:19" ht="25" customHeight="1" thickTop="1" thickBot="1">
      <c r="A14" s="43">
        <v>8</v>
      </c>
      <c r="B14" s="15">
        <f>IF($B$4="","",SUMIFS(Wheat,class_1,"8",Date_1,$B$4))</f>
        <v>0</v>
      </c>
      <c r="C14" s="15">
        <f>IF($B$4="","",SUMIFS(Rice,class_1,"8",Date_1,$B$4))</f>
        <v>0</v>
      </c>
      <c r="D14" s="15">
        <f t="shared" si="0"/>
        <v>0</v>
      </c>
      <c r="S14" s="42" t="str">
        <f>IF('Balance Sheet'!D14="","",'Balance Sheet'!D14)</f>
        <v/>
      </c>
    </row>
    <row r="15" spans="1:19" ht="25" customHeight="1" thickTop="1" thickBot="1">
      <c r="A15" s="45" t="s">
        <v>33</v>
      </c>
      <c r="B15" s="18">
        <f>IF($B$4="","",SUM(B7:B14))</f>
        <v>21.900000000000002</v>
      </c>
      <c r="C15" s="17">
        <f>IF($B$4="","",SUM(C7:C14))</f>
        <v>11</v>
      </c>
      <c r="D15" s="16">
        <f t="shared" si="0"/>
        <v>32.900000000000006</v>
      </c>
      <c r="S15" s="42" t="str">
        <f>IF('Balance Sheet'!D15="","",'Balance Sheet'!D15)</f>
        <v/>
      </c>
    </row>
    <row r="16" spans="1:19" ht="25" customHeight="1" thickTop="1">
      <c r="A16" s="46"/>
      <c r="B16" s="47"/>
      <c r="C16" s="47"/>
      <c r="D16" s="47"/>
      <c r="S16" s="42" t="str">
        <f>IF('Balance Sheet'!D16="","",'Balance Sheet'!D16)</f>
        <v/>
      </c>
    </row>
    <row r="17" spans="1:19" ht="15" thickBot="1">
      <c r="S17" s="42" t="str">
        <f>IF('Balance Sheet'!D17="","",'Balance Sheet'!D17)</f>
        <v/>
      </c>
    </row>
    <row r="18" spans="1:19" ht="25" customHeight="1" thickTop="1" thickBot="1">
      <c r="A18" s="217" t="s">
        <v>605</v>
      </c>
      <c r="B18" s="48" t="s">
        <v>592</v>
      </c>
      <c r="C18" s="48" t="s">
        <v>593</v>
      </c>
      <c r="D18" s="19" t="s">
        <v>33</v>
      </c>
      <c r="S18" s="42" t="str">
        <f>IF('Balance Sheet'!D18="","",'Balance Sheet'!D18)</f>
        <v/>
      </c>
    </row>
    <row r="19" spans="1:19" ht="25" customHeight="1" thickTop="1" thickBot="1">
      <c r="A19" s="217"/>
      <c r="B19" s="130">
        <f>IF($B$4="","",SUM(B7:B11))</f>
        <v>12.600000000000001</v>
      </c>
      <c r="C19" s="131">
        <f>IF($B$4="","",SUM(C7:C11))</f>
        <v>6.2</v>
      </c>
      <c r="D19" s="16">
        <f>IF($B$4="","",SUM(C18:C19))</f>
        <v>6.2</v>
      </c>
      <c r="S19" s="42" t="str">
        <f>IF('Balance Sheet'!D19="","",'Balance Sheet'!D19)</f>
        <v/>
      </c>
    </row>
    <row r="20" spans="1:19" ht="25" customHeight="1" thickTop="1" thickBot="1">
      <c r="A20" s="217" t="s">
        <v>606</v>
      </c>
      <c r="B20" s="48" t="s">
        <v>592</v>
      </c>
      <c r="C20" s="48" t="s">
        <v>593</v>
      </c>
      <c r="D20" s="19" t="s">
        <v>33</v>
      </c>
      <c r="S20" s="42" t="str">
        <f>IF('Balance Sheet'!D20="","",'Balance Sheet'!D20)</f>
        <v/>
      </c>
    </row>
    <row r="21" spans="1:19" ht="25" customHeight="1" thickTop="1" thickBot="1">
      <c r="A21" s="217"/>
      <c r="B21" s="130">
        <f>IF($B$4="","",SUM(B12:B14))</f>
        <v>9.3000000000000007</v>
      </c>
      <c r="C21" s="131">
        <f>IF($B$4="","",SUM(C12:C14))</f>
        <v>4.8</v>
      </c>
      <c r="D21" s="16">
        <f>IF($B$4="","",SUM(C20:C21))</f>
        <v>4.8</v>
      </c>
      <c r="S21" s="42" t="str">
        <f>IF('Balance Sheet'!D21="","",'Balance Sheet'!D21)</f>
        <v/>
      </c>
    </row>
    <row r="22" spans="1:19" ht="29.25" customHeight="1" thickTop="1">
      <c r="C22" s="49"/>
      <c r="D22" s="49"/>
      <c r="S22" s="42" t="str">
        <f>IF('Balance Sheet'!D22="","",'Balance Sheet'!D22)</f>
        <v/>
      </c>
    </row>
    <row r="23" spans="1:19">
      <c r="S23" s="42" t="str">
        <f>IF('Balance Sheet'!D23="","",'Balance Sheet'!D23)</f>
        <v/>
      </c>
    </row>
    <row r="24" spans="1:19">
      <c r="S24" s="42" t="str">
        <f>IF('Balance Sheet'!D24="","",'Balance Sheet'!D24)</f>
        <v/>
      </c>
    </row>
    <row r="25" spans="1:19">
      <c r="S25" s="42" t="str">
        <f>IF('Balance Sheet'!D25="","",'Balance Sheet'!D25)</f>
        <v/>
      </c>
    </row>
    <row r="26" spans="1:19">
      <c r="S26" s="42"/>
    </row>
  </sheetData>
  <sheetProtection password="CDAA" sheet="1" objects="1" scenarios="1" formatCells="0" formatColumns="0" formatRows="0"/>
  <mergeCells count="4">
    <mergeCell ref="A1:D1"/>
    <mergeCell ref="A18:A19"/>
    <mergeCell ref="A20:A21"/>
    <mergeCell ref="A2:D2"/>
  </mergeCells>
  <dataValidations count="2">
    <dataValidation allowBlank="1" showInputMessage="1" showErrorMessage="1" prompt="जिस दिनाक का डाटा चाहिए वो दिनाक लिखे " sqref="B5"/>
    <dataValidation type="list" allowBlank="1" showInputMessage="1" showErrorMessage="1" prompt="जिस दिनाक का डाटा चाहिए वो दिनाक लिखे " sqref="B4">
      <formula1>$S$6:$S$26</formula1>
    </dataValidation>
  </dataValidations>
  <pageMargins left="0.7" right="0.7" top="0.75" bottom="0.75" header="0.3" footer="0.3"/>
  <pageSetup paperSize="9" orientation="portrait" blackAndWhite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29"/>
  <sheetViews>
    <sheetView view="pageBreakPreview" topLeftCell="B1" zoomScaleSheetLayoutView="100" workbookViewId="0">
      <selection activeCell="M2" sqref="M2:N2"/>
    </sheetView>
  </sheetViews>
  <sheetFormatPr defaultColWidth="9.1796875" defaultRowHeight="14.5"/>
  <cols>
    <col min="1" max="1" width="11.81640625" style="9" customWidth="1"/>
    <col min="2" max="2" width="14.08984375" style="9" customWidth="1"/>
    <col min="3" max="14" width="12.7265625" style="9" customWidth="1"/>
    <col min="15" max="26" width="9.1796875" style="9"/>
    <col min="27" max="27" width="9.1796875" style="9" hidden="1" customWidth="1"/>
    <col min="28" max="16384" width="9.1796875" style="9"/>
  </cols>
  <sheetData>
    <row r="1" spans="1:27" ht="23.5" thickBot="1">
      <c r="A1" s="225" t="str">
        <f>CONCATENATE("fo|ky; dk uke %&amp;","  ",master!C4)</f>
        <v>fo|ky; dk uke %&amp;  jktdh; mPp ek/;fed fo|ky;] bUnjokM+k ¼jkuh½ ikyh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27" ht="34.5" customHeight="1">
      <c r="A2" s="28"/>
      <c r="B2" s="228" t="s">
        <v>599</v>
      </c>
      <c r="C2" s="228"/>
      <c r="D2" s="228"/>
      <c r="E2" s="228"/>
      <c r="F2" s="228"/>
      <c r="G2" s="228"/>
      <c r="H2" s="228"/>
      <c r="I2" s="228"/>
      <c r="J2" s="228"/>
      <c r="K2" s="228"/>
      <c r="L2" s="29" t="s">
        <v>598</v>
      </c>
      <c r="M2" s="226">
        <v>43997</v>
      </c>
      <c r="N2" s="226"/>
      <c r="Q2" s="219" t="s">
        <v>624</v>
      </c>
      <c r="R2" s="220"/>
      <c r="S2" s="220"/>
      <c r="T2" s="221"/>
    </row>
    <row r="3" spans="1:27" ht="72.75" customHeight="1" thickBot="1">
      <c r="A3" s="227" t="s">
        <v>14</v>
      </c>
      <c r="B3" s="227" t="s">
        <v>594</v>
      </c>
      <c r="C3" s="227" t="s">
        <v>600</v>
      </c>
      <c r="D3" s="227"/>
      <c r="E3" s="227"/>
      <c r="F3" s="227" t="s">
        <v>601</v>
      </c>
      <c r="G3" s="227"/>
      <c r="H3" s="227"/>
      <c r="I3" s="227" t="s">
        <v>602</v>
      </c>
      <c r="J3" s="227"/>
      <c r="K3" s="227"/>
      <c r="L3" s="227" t="s">
        <v>595</v>
      </c>
      <c r="M3" s="227"/>
      <c r="N3" s="227"/>
      <c r="Q3" s="222"/>
      <c r="R3" s="223"/>
      <c r="S3" s="223"/>
      <c r="T3" s="224"/>
    </row>
    <row r="4" spans="1:27" ht="18">
      <c r="A4" s="227"/>
      <c r="B4" s="227"/>
      <c r="C4" s="30" t="s">
        <v>582</v>
      </c>
      <c r="D4" s="31" t="s">
        <v>5</v>
      </c>
      <c r="E4" s="31" t="s">
        <v>6</v>
      </c>
      <c r="F4" s="30" t="s">
        <v>582</v>
      </c>
      <c r="G4" s="31" t="s">
        <v>5</v>
      </c>
      <c r="H4" s="31" t="s">
        <v>6</v>
      </c>
      <c r="I4" s="30" t="s">
        <v>582</v>
      </c>
      <c r="J4" s="31" t="s">
        <v>5</v>
      </c>
      <c r="K4" s="31" t="s">
        <v>6</v>
      </c>
      <c r="L4" s="30" t="s">
        <v>582</v>
      </c>
      <c r="M4" s="31" t="s">
        <v>5</v>
      </c>
      <c r="N4" s="31" t="s">
        <v>6</v>
      </c>
      <c r="AA4" s="32">
        <f>IF('Balance Sheet'!D6="","",'Balance Sheet'!D6)</f>
        <v>43993</v>
      </c>
    </row>
    <row r="5" spans="1:27" ht="31" customHeight="1">
      <c r="A5" s="33" t="s">
        <v>596</v>
      </c>
      <c r="B5" s="5">
        <f>IF($M$2="","",COUNTIFS(class_1,"&lt;6",Date_1,$M$2))</f>
        <v>1</v>
      </c>
      <c r="C5" s="14">
        <f>IFERROR(IF($M$2="","",VLOOKUP($M$2,Balance_sheet,2,0)),"")</f>
        <v>306.60000000000002</v>
      </c>
      <c r="D5" s="14">
        <f>IFERROR(IF($M$2="","",VLOOKUP($M$2,Balance_sheet,3,0)),"")</f>
        <v>140.80000000000001</v>
      </c>
      <c r="E5" s="24">
        <f>IF($M$2="","",SUM(C5,D5))</f>
        <v>447.40000000000003</v>
      </c>
      <c r="F5" s="14">
        <f>IFERROR(IF($M$2="","",VLOOKUP($M$2,Balance_sheet,6,0)),"")</f>
        <v>5.4</v>
      </c>
      <c r="G5" s="14">
        <f>IFERROR(IF($M$2="","",VLOOKUP($M$2,Balance_sheet,7,0)),"")</f>
        <v>4</v>
      </c>
      <c r="H5" s="24">
        <f>IF($M$2="","",SUM(F5,G5))</f>
        <v>9.4</v>
      </c>
      <c r="I5" s="14">
        <f>IF($M$2="","",SUM(C5-F5))</f>
        <v>301.20000000000005</v>
      </c>
      <c r="J5" s="14">
        <f>IF($M$2="","",SUM(D5-G5))</f>
        <v>136.80000000000001</v>
      </c>
      <c r="K5" s="24">
        <f>IF($M$2="","",SUM(I5,J5))</f>
        <v>438.00000000000006</v>
      </c>
      <c r="L5" s="14"/>
      <c r="M5" s="14"/>
      <c r="N5" s="24">
        <f>IF($M$2="","",SUM(L5,M5))</f>
        <v>0</v>
      </c>
      <c r="AA5" s="32">
        <f>IF('Balance Sheet'!D7="","",'Balance Sheet'!D7)</f>
        <v>43994</v>
      </c>
    </row>
    <row r="6" spans="1:27" ht="31" customHeight="1">
      <c r="A6" s="33" t="s">
        <v>597</v>
      </c>
      <c r="B6" s="5">
        <f>IF($M$2="","",COUNTIFS(class_1,"&gt;=6",Date_1,$M$2))</f>
        <v>3</v>
      </c>
      <c r="C6" s="14">
        <f>IFERROR(IF($M$2="","",VLOOKUP($M$2,Balance_sheet,4,0)),"")</f>
        <v>363.79999999999995</v>
      </c>
      <c r="D6" s="14">
        <f>IFERROR(IF($M$2="","",VLOOKUP($M$2,Balance_sheet,5,0)),"")</f>
        <v>306.04999999999995</v>
      </c>
      <c r="E6" s="24">
        <f>IF($M$2="","",SUM(C6,D6))</f>
        <v>669.84999999999991</v>
      </c>
      <c r="F6" s="14">
        <f>IFERROR(IF($M$2="","",VLOOKUP($M$2,Balance_sheet,8,0)),"")</f>
        <v>27.900000000000002</v>
      </c>
      <c r="G6" s="14">
        <f>IFERROR(IF($M$2="","",VLOOKUP($M$2,Balance_sheet,9,0)),"")</f>
        <v>14.399999999999999</v>
      </c>
      <c r="H6" s="24">
        <f>IF($M$2="","",SUM(F6,G6))</f>
        <v>42.3</v>
      </c>
      <c r="I6" s="14">
        <f>IF($M$2="","",SUM(C6-F6))</f>
        <v>335.9</v>
      </c>
      <c r="J6" s="14">
        <f>IF($M$2="","",SUM(D6-G6))</f>
        <v>291.64999999999998</v>
      </c>
      <c r="K6" s="24">
        <f>IF($M$2="","",SUM(I6,J6))</f>
        <v>627.54999999999995</v>
      </c>
      <c r="L6" s="14"/>
      <c r="M6" s="14"/>
      <c r="N6" s="24">
        <f>IF($M$2="","",SUM(L6,M6))</f>
        <v>0</v>
      </c>
      <c r="AA6" s="32">
        <f>IF('Balance Sheet'!D8="","",'Balance Sheet'!D8)</f>
        <v>43995</v>
      </c>
    </row>
    <row r="7" spans="1:27" ht="39" customHeight="1">
      <c r="A7" s="33" t="s">
        <v>6</v>
      </c>
      <c r="B7" s="6">
        <f>IF($M$2="","",SUM(B5:B6))</f>
        <v>4</v>
      </c>
      <c r="C7" s="23">
        <f t="shared" ref="C7:N7" si="0">IF($M$2="","",SUM(C5:C6))</f>
        <v>670.4</v>
      </c>
      <c r="D7" s="23">
        <f t="shared" si="0"/>
        <v>446.84999999999997</v>
      </c>
      <c r="E7" s="23">
        <f t="shared" si="0"/>
        <v>1117.25</v>
      </c>
      <c r="F7" s="23">
        <f t="shared" si="0"/>
        <v>33.300000000000004</v>
      </c>
      <c r="G7" s="23">
        <f t="shared" si="0"/>
        <v>18.399999999999999</v>
      </c>
      <c r="H7" s="23">
        <f t="shared" si="0"/>
        <v>51.699999999999996</v>
      </c>
      <c r="I7" s="23">
        <f t="shared" si="0"/>
        <v>637.1</v>
      </c>
      <c r="J7" s="23">
        <f t="shared" si="0"/>
        <v>428.45</v>
      </c>
      <c r="K7" s="23">
        <f t="shared" si="0"/>
        <v>1065.55</v>
      </c>
      <c r="L7" s="23">
        <f t="shared" si="0"/>
        <v>0</v>
      </c>
      <c r="M7" s="23">
        <f t="shared" si="0"/>
        <v>0</v>
      </c>
      <c r="N7" s="23">
        <f t="shared" si="0"/>
        <v>0</v>
      </c>
      <c r="AA7" s="32">
        <f>IF('Balance Sheet'!D9="","",'Balance Sheet'!D9)</f>
        <v>43996</v>
      </c>
    </row>
    <row r="8" spans="1:27" ht="23">
      <c r="A8" s="34"/>
      <c r="AA8" s="32">
        <f>IF('Balance Sheet'!D10="","",'Balance Sheet'!D10)</f>
        <v>43997</v>
      </c>
    </row>
    <row r="9" spans="1:27">
      <c r="AA9" s="32">
        <f>IF('Balance Sheet'!D11="","",'Balance Sheet'!D11)</f>
        <v>44003</v>
      </c>
    </row>
    <row r="10" spans="1:27">
      <c r="AA10" s="32" t="str">
        <f>IF('Balance Sheet'!D12="","",'Balance Sheet'!D12)</f>
        <v/>
      </c>
    </row>
    <row r="11" spans="1:27">
      <c r="AA11" s="32" t="str">
        <f>IF('Balance Sheet'!D13="","",'Balance Sheet'!D13)</f>
        <v/>
      </c>
    </row>
    <row r="12" spans="1:27">
      <c r="AA12" s="32" t="str">
        <f>IF('Balance Sheet'!D14="","",'Balance Sheet'!D14)</f>
        <v/>
      </c>
    </row>
    <row r="13" spans="1:27">
      <c r="AA13" s="32" t="str">
        <f>IF('Balance Sheet'!D15="","",'Balance Sheet'!D15)</f>
        <v/>
      </c>
    </row>
    <row r="14" spans="1:27">
      <c r="AA14" s="32" t="str">
        <f>IF('Balance Sheet'!D16="","",'Balance Sheet'!D16)</f>
        <v/>
      </c>
    </row>
    <row r="15" spans="1:27">
      <c r="I15" s="35"/>
      <c r="AA15" s="32" t="str">
        <f>IF('Balance Sheet'!D17="","",'Balance Sheet'!D17)</f>
        <v/>
      </c>
    </row>
    <row r="16" spans="1:27">
      <c r="AA16" s="32" t="str">
        <f>IF('Balance Sheet'!D18="","",'Balance Sheet'!D18)</f>
        <v/>
      </c>
    </row>
    <row r="17" spans="27:27">
      <c r="AA17" s="32" t="str">
        <f>IF('Balance Sheet'!D19="","",'Balance Sheet'!D19)</f>
        <v/>
      </c>
    </row>
    <row r="18" spans="27:27">
      <c r="AA18" s="32" t="str">
        <f>IF('Balance Sheet'!D20="","",'Balance Sheet'!D20)</f>
        <v/>
      </c>
    </row>
    <row r="19" spans="27:27">
      <c r="AA19" s="32" t="str">
        <f>IF('Balance Sheet'!D21="","",'Balance Sheet'!D21)</f>
        <v/>
      </c>
    </row>
    <row r="20" spans="27:27">
      <c r="AA20" s="32" t="str">
        <f>IF('Balance Sheet'!D22="","",'Balance Sheet'!D22)</f>
        <v/>
      </c>
    </row>
    <row r="21" spans="27:27">
      <c r="AA21" s="32" t="str">
        <f>IF('Balance Sheet'!D23="","",'Balance Sheet'!D23)</f>
        <v/>
      </c>
    </row>
    <row r="22" spans="27:27">
      <c r="AA22" s="32" t="str">
        <f>IF('Balance Sheet'!D24="","",'Balance Sheet'!D24)</f>
        <v/>
      </c>
    </row>
    <row r="23" spans="27:27">
      <c r="AA23" s="32" t="str">
        <f>IF('Balance Sheet'!D25="","",'Balance Sheet'!D25)</f>
        <v/>
      </c>
    </row>
    <row r="24" spans="27:27">
      <c r="AA24" s="32" t="str">
        <f>IF('Balance Sheet'!D26="","",'Balance Sheet'!D26)</f>
        <v/>
      </c>
    </row>
    <row r="25" spans="27:27">
      <c r="AA25" s="32" t="str">
        <f>IF('Balance Sheet'!D27="","",'Balance Sheet'!D27)</f>
        <v/>
      </c>
    </row>
    <row r="26" spans="27:27">
      <c r="AA26" s="32" t="str">
        <f>IF('Balance Sheet'!D28="","",'Balance Sheet'!D28)</f>
        <v/>
      </c>
    </row>
    <row r="27" spans="27:27">
      <c r="AA27" s="32" t="str">
        <f>IF('Balance Sheet'!D29="","",'Balance Sheet'!D29)</f>
        <v/>
      </c>
    </row>
    <row r="28" spans="27:27">
      <c r="AA28" s="32" t="str">
        <f>IF('Balance Sheet'!D30="","",'Balance Sheet'!D30)</f>
        <v/>
      </c>
    </row>
    <row r="29" spans="27:27">
      <c r="AA29" s="32" t="str">
        <f>IF('Balance Sheet'!D31="","",'Balance Sheet'!D31)</f>
        <v/>
      </c>
    </row>
  </sheetData>
  <sheetProtection password="CDAA" sheet="1" objects="1" scenarios="1" formatCells="0" formatColumns="0" formatRows="0"/>
  <protectedRanges>
    <protectedRange password="CC6A" sqref="L5:M6" name="Range1"/>
  </protectedRanges>
  <mergeCells count="10">
    <mergeCell ref="Q2:T3"/>
    <mergeCell ref="A1:N1"/>
    <mergeCell ref="M2:N2"/>
    <mergeCell ref="A3:A4"/>
    <mergeCell ref="B3:B4"/>
    <mergeCell ref="C3:E3"/>
    <mergeCell ref="I3:K3"/>
    <mergeCell ref="L3:N3"/>
    <mergeCell ref="B2:K2"/>
    <mergeCell ref="F3:H3"/>
  </mergeCells>
  <dataValidations count="2">
    <dataValidation allowBlank="1" showInputMessage="1" showErrorMessage="1" prompt="यदि अतिरिक्त खाद्यान्न की आवश्यकता हो तो इनकी पूर्ति करे " sqref="L5:M6"/>
    <dataValidation type="list" allowBlank="1" showInputMessage="1" showErrorMessage="1" sqref="M2:N2">
      <formula1>$AA$4:$AA$30</formula1>
    </dataValidation>
  </dataValidations>
  <pageMargins left="0.68" right="0.45" top="0.75" bottom="0.75" header="0.3" footer="0.3"/>
  <pageSetup paperSize="9" scale="75" orientation="landscape" blackAndWhite="1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1"/>
  <sheetViews>
    <sheetView view="pageBreakPreview" zoomScaleSheetLayoutView="100" workbookViewId="0">
      <selection activeCell="J3" sqref="J3"/>
    </sheetView>
  </sheetViews>
  <sheetFormatPr defaultColWidth="9.1796875" defaultRowHeight="14.5"/>
  <cols>
    <col min="1" max="1" width="9.54296875" style="9" customWidth="1"/>
    <col min="2" max="2" width="11.81640625" style="9" customWidth="1"/>
    <col min="3" max="3" width="15.1796875" style="9" customWidth="1"/>
    <col min="4" max="4" width="10.81640625" style="9" customWidth="1"/>
    <col min="5" max="5" width="11.1796875" style="9" customWidth="1"/>
    <col min="6" max="6" width="12.81640625" style="9" customWidth="1"/>
    <col min="7" max="7" width="11.7265625" style="9" customWidth="1"/>
    <col min="8" max="8" width="13.7265625" style="9" customWidth="1"/>
    <col min="9" max="9" width="9.1796875" style="9"/>
    <col min="10" max="10" width="25.1796875" style="9" customWidth="1"/>
    <col min="11" max="18" width="9.1796875" style="9"/>
    <col min="19" max="19" width="0" style="9" hidden="1" customWidth="1"/>
    <col min="20" max="16384" width="9.1796875" style="9"/>
  </cols>
  <sheetData>
    <row r="1" spans="1:19" ht="29.25" customHeight="1">
      <c r="A1" s="229" t="str">
        <f>IF($J$3=S4,"fo|ky; dk uke %&amp;",IF($J$3=S3,CONCATENATE("fo|ky; dk uke %&amp;","  ",master!C4),""))</f>
        <v>fo|ky; dk uke %&amp;  jktdh; mPp ek/;fed fo|ky;] bUnjokM+k ¼jkuh½ ikyh</v>
      </c>
      <c r="B1" s="229"/>
      <c r="C1" s="229"/>
      <c r="D1" s="229"/>
      <c r="E1" s="229"/>
      <c r="F1" s="229"/>
      <c r="G1" s="229"/>
      <c r="H1" s="229"/>
      <c r="I1" s="104"/>
      <c r="J1" s="104"/>
      <c r="K1" s="104"/>
    </row>
    <row r="2" spans="1:19" ht="15" thickBot="1"/>
    <row r="3" spans="1:19" ht="25.5" customHeight="1" thickBot="1">
      <c r="A3" s="230" t="s">
        <v>625</v>
      </c>
      <c r="B3" s="230"/>
      <c r="C3" s="230"/>
      <c r="D3" s="230"/>
      <c r="E3" s="230"/>
      <c r="F3" s="230"/>
      <c r="G3" s="230"/>
      <c r="H3" s="230"/>
      <c r="J3" s="149" t="s">
        <v>632</v>
      </c>
      <c r="L3" s="137" t="s">
        <v>652</v>
      </c>
      <c r="S3" s="9" t="s">
        <v>632</v>
      </c>
    </row>
    <row r="4" spans="1:19" ht="26.25" customHeight="1">
      <c r="A4" s="234" t="s">
        <v>636</v>
      </c>
      <c r="B4" s="234"/>
      <c r="C4" s="105" t="s">
        <v>637</v>
      </c>
      <c r="D4" s="253" t="s">
        <v>634</v>
      </c>
      <c r="E4" s="253"/>
      <c r="F4" s="105" t="s">
        <v>638</v>
      </c>
      <c r="G4" s="138" t="s">
        <v>635</v>
      </c>
      <c r="H4" s="139"/>
      <c r="L4" s="244" t="s">
        <v>651</v>
      </c>
      <c r="M4" s="245"/>
      <c r="N4" s="245"/>
      <c r="O4" s="246"/>
      <c r="S4" s="9" t="s">
        <v>633</v>
      </c>
    </row>
    <row r="5" spans="1:19">
      <c r="L5" s="247"/>
      <c r="M5" s="248"/>
      <c r="N5" s="248"/>
      <c r="O5" s="249"/>
    </row>
    <row r="6" spans="1:19" ht="18">
      <c r="A6" s="231" t="s">
        <v>577</v>
      </c>
      <c r="B6" s="231" t="s">
        <v>14</v>
      </c>
      <c r="C6" s="231" t="s">
        <v>626</v>
      </c>
      <c r="D6" s="233" t="s">
        <v>627</v>
      </c>
      <c r="E6" s="233"/>
      <c r="F6" s="233" t="s">
        <v>628</v>
      </c>
      <c r="G6" s="233"/>
      <c r="H6" s="233"/>
      <c r="I6" s="140"/>
      <c r="J6" s="140"/>
      <c r="K6" s="140"/>
      <c r="L6" s="247"/>
      <c r="M6" s="248"/>
      <c r="N6" s="248"/>
      <c r="O6" s="249"/>
    </row>
    <row r="7" spans="1:19" ht="18">
      <c r="A7" s="232"/>
      <c r="B7" s="232"/>
      <c r="C7" s="232"/>
      <c r="D7" s="141" t="s">
        <v>629</v>
      </c>
      <c r="E7" s="141" t="s">
        <v>630</v>
      </c>
      <c r="F7" s="142" t="s">
        <v>582</v>
      </c>
      <c r="G7" s="143" t="s">
        <v>5</v>
      </c>
      <c r="H7" s="144" t="s">
        <v>631</v>
      </c>
      <c r="L7" s="247"/>
      <c r="M7" s="248"/>
      <c r="N7" s="248"/>
      <c r="O7" s="249"/>
    </row>
    <row r="8" spans="1:19" ht="25" customHeight="1" thickBot="1">
      <c r="A8" s="145">
        <v>1</v>
      </c>
      <c r="B8" s="145">
        <v>1</v>
      </c>
      <c r="C8" s="109">
        <f>IF($J$3=$S$3,enrol!T5,"")</f>
        <v>0</v>
      </c>
      <c r="D8" s="111">
        <f>IF($J$3=$S$3,COUNTIFS(class_1,"1",'Distribution Reg.'!$M$5:$M$505,"M",Date_1,"&gt;0"),"")</f>
        <v>0</v>
      </c>
      <c r="E8" s="112">
        <f>IF($J$3=$S$3,COUNTIFS(class_1,"1",'Distribution Reg.'!$M$5:$M$505,"F",Date_1,"&gt;0"),"")</f>
        <v>0</v>
      </c>
      <c r="F8" s="108">
        <f>IF($J$3=$S$3,SUMIF(class_1,"1",Wheat),"")</f>
        <v>0</v>
      </c>
      <c r="G8" s="107">
        <f>IF($J$3=$S$3,SUMIF(class_1,"1",Rice),"")</f>
        <v>0</v>
      </c>
      <c r="H8" s="106">
        <f>IF($J$3=$S$3,SUM(F8:G8),"")</f>
        <v>0</v>
      </c>
      <c r="L8" s="250"/>
      <c r="M8" s="251"/>
      <c r="N8" s="251"/>
      <c r="O8" s="252"/>
    </row>
    <row r="9" spans="1:19" ht="25" customHeight="1">
      <c r="A9" s="145">
        <v>2</v>
      </c>
      <c r="B9" s="145">
        <v>2</v>
      </c>
      <c r="C9" s="109">
        <f>IF($J$3=$S$3,enrol!T6,"")</f>
        <v>16</v>
      </c>
      <c r="D9" s="111">
        <f>IF($J$3=$S$3,COUNTIFS(class_1,"2",'Distribution Reg.'!$M$5:$M$505,"M",Date_1,"&gt;0"),"")</f>
        <v>2</v>
      </c>
      <c r="E9" s="112">
        <f>IF($J$3=$S$3,COUNTIFS(class_1,"2",'Distribution Reg.'!$M$5:$M$505,"F",Date_1,"&gt;0"),"")</f>
        <v>13</v>
      </c>
      <c r="F9" s="108">
        <f>IF($J$3=$S$3,SUMIF(class_1,"2",Wheat),"")</f>
        <v>79.600000000000009</v>
      </c>
      <c r="G9" s="107">
        <f>IF($J$3=$S$3,SUMIF(class_1,"2",Rice),"")</f>
        <v>61.400000000000013</v>
      </c>
      <c r="H9" s="106">
        <f t="shared" ref="H9:H15" si="0">IF($J$3=$S$3,SUM(F9:G9),"")</f>
        <v>141.00000000000003</v>
      </c>
    </row>
    <row r="10" spans="1:19" ht="25" customHeight="1">
      <c r="A10" s="145">
        <v>3</v>
      </c>
      <c r="B10" s="145">
        <v>3</v>
      </c>
      <c r="C10" s="109">
        <f>IF($J$3=$S$3,enrol!T7,"")</f>
        <v>15</v>
      </c>
      <c r="D10" s="111">
        <f>IF($J$3=$S$3,COUNTIFS(class_1,"3",'Distribution Reg.'!$M$5:$M$505,"M",Date_1,"&gt;0"),"")</f>
        <v>0</v>
      </c>
      <c r="E10" s="112">
        <f>IF($J$3=$S$3,COUNTIFS(class_1,"3",'Distribution Reg.'!$M$5:$M$505,"F",Date_1,"&gt;0"),"")</f>
        <v>0</v>
      </c>
      <c r="F10" s="108">
        <f>IF($J$3=$S$3,SUMIF(class_1,"3",Wheat),"")</f>
        <v>0</v>
      </c>
      <c r="G10" s="107">
        <f>IF($J$3=$S$3,SUMIF(class_1,"3",Rice),"")</f>
        <v>0</v>
      </c>
      <c r="H10" s="106">
        <f t="shared" si="0"/>
        <v>0</v>
      </c>
    </row>
    <row r="11" spans="1:19" ht="25" customHeight="1">
      <c r="A11" s="145">
        <v>4</v>
      </c>
      <c r="B11" s="145">
        <v>4</v>
      </c>
      <c r="C11" s="109">
        <f>IF($J$3=$S$3,enrol!T8,"")</f>
        <v>13</v>
      </c>
      <c r="D11" s="111">
        <f>IF($J$3=$S$3,COUNTIFS(class_1,"4",'Distribution Reg.'!$M$5:$M$505,"M",Date_1,"&gt;0"),"")</f>
        <v>0</v>
      </c>
      <c r="E11" s="112">
        <f>IF($J$3=$S$3,COUNTIFS(class_1,"4",'Distribution Reg.'!$M$5:$M$505,"F",Date_1,"&gt;0"),"")</f>
        <v>0</v>
      </c>
      <c r="F11" s="108">
        <f>IF($J$3=$S$3,SUMIF(class_1,"4",Wheat),"")</f>
        <v>0</v>
      </c>
      <c r="G11" s="107">
        <f>IF($J$3=$S$3,SUMIF(class_1,"4",Rice),"")</f>
        <v>0</v>
      </c>
      <c r="H11" s="106">
        <f t="shared" si="0"/>
        <v>0</v>
      </c>
    </row>
    <row r="12" spans="1:19" ht="25" customHeight="1">
      <c r="A12" s="145">
        <v>5</v>
      </c>
      <c r="B12" s="145">
        <v>5</v>
      </c>
      <c r="C12" s="109">
        <f>IF($J$3=$S$3,enrol!T9,"")</f>
        <v>10</v>
      </c>
      <c r="D12" s="111">
        <f>IF($J$3=$S$3,COUNTIFS(class_1,"5",'Distribution Reg.'!$M$5:$M$505,"M",Date_1,"&gt;0"),"")</f>
        <v>0</v>
      </c>
      <c r="E12" s="112">
        <f>IF($J$3=$S$3,COUNTIFS(class_1,"5",'Distribution Reg.'!$M$5:$M$505,"F",Date_1,"&gt;0"),"")</f>
        <v>0</v>
      </c>
      <c r="F12" s="108">
        <f>IF($J$3=$S$3,SUMIF(class_1,"5",Wheat),"")</f>
        <v>0</v>
      </c>
      <c r="G12" s="107">
        <f>IF($J$3=$S$3,SUMIF(class_1,"5",Rice),"")</f>
        <v>0</v>
      </c>
      <c r="H12" s="106">
        <f t="shared" si="0"/>
        <v>0</v>
      </c>
    </row>
    <row r="13" spans="1:19" ht="25" customHeight="1">
      <c r="A13" s="145">
        <v>6</v>
      </c>
      <c r="B13" s="145">
        <v>6</v>
      </c>
      <c r="C13" s="109">
        <f>IF($J$3=$S$3,enrol!T10,"")</f>
        <v>16</v>
      </c>
      <c r="D13" s="111">
        <f>IF($J$3=$S$3,COUNTIFS(class_1,"6",'Distribution Reg.'!$M$5:$M$505,"M",Date_1,"&gt;0"),"")</f>
        <v>4</v>
      </c>
      <c r="E13" s="112">
        <f>IF($J$3=$S$3,COUNTIFS(class_1,"6",'Distribution Reg.'!$M$5:$M$505,"F",Date_1,"&gt;0"),"")</f>
        <v>5</v>
      </c>
      <c r="F13" s="108">
        <f>IF($J$3=$S$3,SUMIF(class_1,"6",Wheat),"")</f>
        <v>83.699999999999989</v>
      </c>
      <c r="G13" s="107">
        <f>IF($J$3=$S$3,SUMIF(class_1,"6",Rice),"")</f>
        <v>43.199999999999996</v>
      </c>
      <c r="H13" s="106">
        <f t="shared" si="0"/>
        <v>126.89999999999998</v>
      </c>
    </row>
    <row r="14" spans="1:19" ht="25" customHeight="1">
      <c r="A14" s="145">
        <v>7</v>
      </c>
      <c r="B14" s="145">
        <v>7</v>
      </c>
      <c r="C14" s="109">
        <f>IF($J$3=$S$3,enrol!T11,"")</f>
        <v>10</v>
      </c>
      <c r="D14" s="111">
        <f>IF($J$3=$S$3,COUNTIFS(class_1,"7",'Distribution Reg.'!$M$5:$M$505,"M",Date_1,"&gt;0"),"")</f>
        <v>0</v>
      </c>
      <c r="E14" s="112">
        <f>IF($J$3=$S$3,COUNTIFS(class_1,"7",'Distribution Reg.'!$M$5:$M$505,"F",Date_1,"&gt;0"),"")</f>
        <v>0</v>
      </c>
      <c r="F14" s="108">
        <f>IF($J$3=$S$3,SUMIF(class_1,"7",Wheat),"")</f>
        <v>0</v>
      </c>
      <c r="G14" s="107">
        <f>IF($J$3=$S$3,SUMIF(class_1,"7",Rice),"")</f>
        <v>0</v>
      </c>
      <c r="H14" s="106">
        <f t="shared" si="0"/>
        <v>0</v>
      </c>
    </row>
    <row r="15" spans="1:19" ht="25" customHeight="1">
      <c r="A15" s="145">
        <v>8</v>
      </c>
      <c r="B15" s="145">
        <v>8</v>
      </c>
      <c r="C15" s="109">
        <f>IF($J$3=$S$3,enrol!T12,"")</f>
        <v>22</v>
      </c>
      <c r="D15" s="111">
        <f>IF($J$3=$S$3,COUNTIFS(class_1,"8",'Distribution Reg.'!$M$5:$M$505,"M",Date_1,"&gt;0"),"")</f>
        <v>0</v>
      </c>
      <c r="E15" s="112">
        <f>IF($J$3=$S$3,COUNTIFS(class_1,"8",'Distribution Reg.'!$M$5:$M$505,"F",Date_1,"&gt;0"),"")</f>
        <v>0</v>
      </c>
      <c r="F15" s="108">
        <f>IF($J$3=$S$3,SUMIF(class_1,"8",Wheat),"")</f>
        <v>0</v>
      </c>
      <c r="G15" s="107">
        <f>IF($J$3=$S$3,SUMIF(class_1,"8",Rice),"")</f>
        <v>0</v>
      </c>
      <c r="H15" s="106">
        <f t="shared" si="0"/>
        <v>0</v>
      </c>
    </row>
    <row r="16" spans="1:19" ht="35.25" customHeight="1">
      <c r="A16" s="254" t="s">
        <v>33</v>
      </c>
      <c r="B16" s="254"/>
      <c r="C16" s="110">
        <f>IF($J$3=$S$3,SUM(C8:C15),"")</f>
        <v>102</v>
      </c>
      <c r="D16" s="110">
        <f t="shared" ref="D16:E16" si="1">IF($J$3=$S$3,SUM(D8:D15),"")</f>
        <v>6</v>
      </c>
      <c r="E16" s="110">
        <f t="shared" si="1"/>
        <v>18</v>
      </c>
      <c r="F16" s="129">
        <f t="shared" ref="F16" si="2">IF($J$3=$S$3,SUM(F8:F15),"")</f>
        <v>163.30000000000001</v>
      </c>
      <c r="G16" s="129">
        <f t="shared" ref="G16" si="3">IF($J$3=$S$3,SUM(G8:G15),"")</f>
        <v>104.60000000000001</v>
      </c>
      <c r="H16" s="129">
        <f t="shared" ref="H16" si="4">IF($J$3=$S$3,SUM(H8:H15),"")</f>
        <v>267.89999999999998</v>
      </c>
    </row>
    <row r="18" spans="1:8" ht="30" customHeight="1">
      <c r="A18" s="239" t="s">
        <v>605</v>
      </c>
      <c r="B18" s="239"/>
      <c r="C18" s="7" t="s">
        <v>592</v>
      </c>
      <c r="D18" s="240" t="s">
        <v>593</v>
      </c>
      <c r="E18" s="241"/>
      <c r="F18" s="238" t="s">
        <v>33</v>
      </c>
      <c r="G18" s="238"/>
      <c r="H18" s="238"/>
    </row>
    <row r="19" spans="1:8" ht="30" customHeight="1">
      <c r="A19" s="239"/>
      <c r="B19" s="239"/>
      <c r="C19" s="146">
        <f>IF($J$3=$S$3,SUM(F8:F12),"")</f>
        <v>79.600000000000009</v>
      </c>
      <c r="D19" s="242">
        <f>IF($J$3=$S$3,SUM(G8:G12),"")</f>
        <v>61.400000000000013</v>
      </c>
      <c r="E19" s="243"/>
      <c r="F19" s="235">
        <f>IF($J$3=$S$3,SUM(H8:H12),"")</f>
        <v>141.00000000000003</v>
      </c>
      <c r="G19" s="236"/>
      <c r="H19" s="237"/>
    </row>
    <row r="20" spans="1:8" ht="30" customHeight="1">
      <c r="A20" s="239" t="s">
        <v>606</v>
      </c>
      <c r="B20" s="239"/>
      <c r="C20" s="7" t="s">
        <v>592</v>
      </c>
      <c r="D20" s="240" t="s">
        <v>593</v>
      </c>
      <c r="E20" s="241"/>
      <c r="F20" s="238" t="s">
        <v>33</v>
      </c>
      <c r="G20" s="238"/>
      <c r="H20" s="238"/>
    </row>
    <row r="21" spans="1:8" ht="30" customHeight="1">
      <c r="A21" s="239"/>
      <c r="B21" s="239"/>
      <c r="C21" s="146">
        <f>IF($J$3=$S$3,SUM(F13:F15),"")</f>
        <v>83.699999999999989</v>
      </c>
      <c r="D21" s="242">
        <f>IF($J$3=$S$3,SUM(G13:G15),"")</f>
        <v>43.199999999999996</v>
      </c>
      <c r="E21" s="243"/>
      <c r="F21" s="235">
        <f>IF($J$3=$S$3,SUM(H13:H15),"")</f>
        <v>126.89999999999998</v>
      </c>
      <c r="G21" s="236"/>
      <c r="H21" s="237"/>
    </row>
  </sheetData>
  <sheetProtection password="CDAA" sheet="1" objects="1" scenarios="1" formatCells="0" formatColumns="0" formatRows="0"/>
  <mergeCells count="21">
    <mergeCell ref="L4:O8"/>
    <mergeCell ref="D4:E4"/>
    <mergeCell ref="A16:B16"/>
    <mergeCell ref="F19:H19"/>
    <mergeCell ref="F18:H18"/>
    <mergeCell ref="F21:H21"/>
    <mergeCell ref="F20:H20"/>
    <mergeCell ref="A18:B19"/>
    <mergeCell ref="D18:E18"/>
    <mergeCell ref="D19:E19"/>
    <mergeCell ref="A20:B21"/>
    <mergeCell ref="D20:E20"/>
    <mergeCell ref="D21:E21"/>
    <mergeCell ref="A1:H1"/>
    <mergeCell ref="A3:H3"/>
    <mergeCell ref="A6:A7"/>
    <mergeCell ref="B6:B7"/>
    <mergeCell ref="C6:C7"/>
    <mergeCell ref="D6:E6"/>
    <mergeCell ref="F6:H6"/>
    <mergeCell ref="A4:B4"/>
  </mergeCells>
  <dataValidations count="1">
    <dataValidation type="list" allowBlank="1" showInputMessage="1" showErrorMessage="1" sqref="J3">
      <formula1>$S$3:$S$5</formula1>
    </dataValidation>
  </dataValidations>
  <pageMargins left="0.8" right="0.45" top="0.75" bottom="0.75" header="0.3" footer="0.3"/>
  <pageSetup paperSize="9" scale="92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master</vt:lpstr>
      <vt:lpstr>Student Record paste by SD</vt:lpstr>
      <vt:lpstr>enrol</vt:lpstr>
      <vt:lpstr>estimate food</vt:lpstr>
      <vt:lpstr>Distribution Reg.</vt:lpstr>
      <vt:lpstr>Balance Sheet</vt:lpstr>
      <vt:lpstr>daily distribu. Rep classwise</vt:lpstr>
      <vt:lpstr>Daily Distribut Report</vt:lpstr>
      <vt:lpstr>school total dist. report</vt:lpstr>
      <vt:lpstr>send Report on 25-6-2020</vt:lpstr>
      <vt:lpstr>Balance_sheet</vt:lpstr>
      <vt:lpstr>class_1</vt:lpstr>
      <vt:lpstr>Date_1</vt:lpstr>
      <vt:lpstr>Date_2</vt:lpstr>
      <vt:lpstr>Distribut</vt:lpstr>
      <vt:lpstr>'Balance Sheet'!Print_Area</vt:lpstr>
      <vt:lpstr>'daily distribu. Rep classwise'!Print_Area</vt:lpstr>
      <vt:lpstr>'Daily Distribut Report'!Print_Area</vt:lpstr>
      <vt:lpstr>'Distribution Reg.'!Print_Area</vt:lpstr>
      <vt:lpstr>enrol!Print_Area</vt:lpstr>
      <vt:lpstr>'estimate food'!Print_Area</vt:lpstr>
      <vt:lpstr>'school total dist. report'!Print_Area</vt:lpstr>
      <vt:lpstr>'send Report on 25-6-2020'!Print_Area</vt:lpstr>
      <vt:lpstr>'Distribution Reg.'!Print_Titles</vt:lpstr>
      <vt:lpstr>Rice</vt:lpstr>
      <vt:lpstr>Wheat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2020-06-14T06:33:31Z</dcterms:modified>
</cp:coreProperties>
</file>