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115" windowHeight="8010" tabRatio="928"/>
  </bookViews>
  <sheets>
    <sheet name="Help" sheetId="9" r:id="rId1"/>
    <sheet name="School Info" sheetId="3" r:id="rId2"/>
    <sheet name="MIlk-Data Entry" sheetId="14" r:id="rId3"/>
    <sheet name="Milk Stock &amp; Distri.Register" sheetId="10" r:id="rId4"/>
    <sheet name="Milk Quality Register" sheetId="15" r:id="rId5"/>
  </sheets>
  <definedNames>
    <definedName name="_xlnm._FilterDatabase" localSheetId="4" hidden="1">'Milk Quality Register'!$C$2:$AL$18</definedName>
    <definedName name="_xlnm._FilterDatabase" localSheetId="3" hidden="1">'Milk Stock &amp; Distri.Register'!$C$2:$AL$20</definedName>
    <definedName name="_xlnm.Print_Area" localSheetId="4">'Milk Quality Register'!$C$2:$AL$20</definedName>
    <definedName name="_xlnm.Print_Area" localSheetId="3">'Milk Stock &amp; Distri.Register'!$C$2:$AL$31</definedName>
    <definedName name="_xlnm.Print_Area" localSheetId="2">'MIlk-Data Entry'!#REF!,'MIlk-Data Entry'!#REF!</definedName>
  </definedNames>
  <calcPr calcId="124519"/>
</workbook>
</file>

<file path=xl/calcChain.xml><?xml version="1.0" encoding="utf-8"?>
<calcChain xmlns="http://schemas.openxmlformats.org/spreadsheetml/2006/main">
  <c r="N2" i="15"/>
  <c r="I30" i="10"/>
  <c r="I29"/>
  <c r="I28"/>
  <c r="I27"/>
  <c r="I26"/>
  <c r="I25"/>
  <c r="D30"/>
  <c r="D29"/>
  <c r="D28"/>
  <c r="D27"/>
  <c r="D26"/>
  <c r="D25"/>
  <c r="C27"/>
  <c r="C28"/>
  <c r="C29"/>
  <c r="C30"/>
  <c r="C26"/>
  <c r="C25"/>
  <c r="N2"/>
  <c r="U5"/>
  <c r="K16" i="15"/>
  <c r="K15"/>
  <c r="H16"/>
  <c r="H15"/>
  <c r="F15"/>
  <c r="F16"/>
  <c r="D16"/>
  <c r="D15"/>
  <c r="U5"/>
  <c r="K4"/>
  <c r="J4"/>
  <c r="I4"/>
  <c r="L4" s="1"/>
  <c r="G4"/>
  <c r="F4"/>
  <c r="E4"/>
  <c r="D4"/>
  <c r="C4"/>
  <c r="AF29" i="10"/>
  <c r="AF27"/>
  <c r="AB30"/>
  <c r="AB29"/>
  <c r="AB28"/>
  <c r="AB27"/>
  <c r="AB26"/>
  <c r="AB25"/>
  <c r="O26"/>
  <c r="S26" s="1"/>
  <c r="O27"/>
  <c r="S27" s="1"/>
  <c r="O28"/>
  <c r="S28" s="1"/>
  <c r="O29"/>
  <c r="S29" s="1"/>
  <c r="O30"/>
  <c r="S30" s="1"/>
  <c r="S25"/>
  <c r="O25"/>
  <c r="AH18"/>
  <c r="AH16"/>
  <c r="AH14"/>
  <c r="AH12"/>
  <c r="AH10"/>
  <c r="AG18"/>
  <c r="AG16"/>
  <c r="AG14"/>
  <c r="AG12"/>
  <c r="AG10"/>
  <c r="AF10"/>
  <c r="AB18"/>
  <c r="AB16"/>
  <c r="AB14"/>
  <c r="AB12"/>
  <c r="AB10"/>
  <c r="AA18"/>
  <c r="AA16"/>
  <c r="AA14"/>
  <c r="AA12"/>
  <c r="AA10"/>
  <c r="Z10"/>
  <c r="BJ7" i="14"/>
  <c r="BK7"/>
  <c r="BL7"/>
  <c r="BJ14"/>
  <c r="BK14"/>
  <c r="BL14"/>
  <c r="BJ21"/>
  <c r="BK21"/>
  <c r="BL21"/>
  <c r="BJ28"/>
  <c r="BK28"/>
  <c r="BL28"/>
  <c r="BJ35"/>
  <c r="BK35"/>
  <c r="BL35"/>
  <c r="BI35"/>
  <c r="BI28"/>
  <c r="BI14"/>
  <c r="BI21"/>
  <c r="BI7"/>
  <c r="G12"/>
  <c r="G10"/>
  <c r="AP38"/>
  <c r="AO38"/>
  <c r="AD4" i="10"/>
  <c r="I4"/>
  <c r="K4"/>
  <c r="J4"/>
  <c r="G4"/>
  <c r="F4"/>
  <c r="E4"/>
  <c r="D4"/>
  <c r="C4"/>
  <c r="AC38" i="14"/>
  <c r="AD38"/>
  <c r="AE38"/>
  <c r="AF38"/>
  <c r="AI38"/>
  <c r="AJ38"/>
  <c r="AK38"/>
  <c r="S7"/>
  <c r="T7"/>
  <c r="AA7"/>
  <c r="Z7"/>
  <c r="Y7"/>
  <c r="W7"/>
  <c r="V7"/>
  <c r="U7"/>
  <c r="AL8"/>
  <c r="AL9"/>
  <c r="AL10"/>
  <c r="AL11"/>
  <c r="AL12"/>
  <c r="AL13"/>
  <c r="AL14"/>
  <c r="AL15"/>
  <c r="AL16"/>
  <c r="AL17"/>
  <c r="AL18"/>
  <c r="AL19"/>
  <c r="AL20"/>
  <c r="AL21"/>
  <c r="AL22"/>
  <c r="AL23"/>
  <c r="AL24"/>
  <c r="AL25"/>
  <c r="AL26"/>
  <c r="AL27"/>
  <c r="AL28"/>
  <c r="AL29"/>
  <c r="AL30"/>
  <c r="AL31"/>
  <c r="AL32"/>
  <c r="AL33"/>
  <c r="AL34"/>
  <c r="AL35"/>
  <c r="AL36"/>
  <c r="AL37"/>
  <c r="AL7"/>
  <c r="P23" i="3"/>
  <c r="O23"/>
  <c r="N23"/>
  <c r="P22"/>
  <c r="P21"/>
  <c r="P20"/>
  <c r="P16"/>
  <c r="P15"/>
  <c r="P14"/>
  <c r="P13"/>
  <c r="P12"/>
  <c r="O17"/>
  <c r="N17"/>
  <c r="AN38" i="14"/>
  <c r="F12" s="1"/>
  <c r="AM38"/>
  <c r="E4"/>
  <c r="AR3"/>
  <c r="B2"/>
  <c r="N15" i="15" l="1"/>
  <c r="N16"/>
  <c r="H4"/>
  <c r="M4"/>
  <c r="AN12"/>
  <c r="AN16"/>
  <c r="AN9"/>
  <c r="AC10" i="10"/>
  <c r="AG20"/>
  <c r="AA20"/>
  <c r="AH20"/>
  <c r="AB20"/>
  <c r="AI10"/>
  <c r="I12" i="14"/>
  <c r="F10"/>
  <c r="AB7"/>
  <c r="AL38"/>
  <c r="H4" i="10"/>
  <c r="L4"/>
  <c r="X7" i="14"/>
  <c r="P17" i="3"/>
  <c r="AN17" i="15" l="1"/>
  <c r="AN18"/>
  <c r="AN10"/>
  <c r="AN11"/>
  <c r="AN13"/>
  <c r="AN14"/>
  <c r="AN15"/>
  <c r="I10" i="14"/>
  <c r="M4" i="10"/>
  <c r="AY8" i="14"/>
  <c r="BD8" s="1"/>
  <c r="AZ8"/>
  <c r="BE8" s="1"/>
  <c r="AZ37" l="1"/>
  <c r="BE37" s="1"/>
  <c r="AY37"/>
  <c r="BD37" s="1"/>
  <c r="F21" i="3"/>
  <c r="F22"/>
  <c r="F23"/>
  <c r="AZ9" i="14" l="1"/>
  <c r="BE9" s="1"/>
  <c r="AY9"/>
  <c r="BD9" s="1"/>
  <c r="AY7"/>
  <c r="BD7" s="1"/>
  <c r="AZ7"/>
  <c r="BE7" s="1"/>
  <c r="T6" i="3"/>
  <c r="M7" i="14" s="1"/>
  <c r="M8" l="1"/>
  <c r="N7"/>
  <c r="P7" s="1"/>
  <c r="Q7" s="1"/>
  <c r="R7" s="1"/>
  <c r="T7" i="3"/>
  <c r="W7" s="1"/>
  <c r="N8" i="14" l="1"/>
  <c r="M9"/>
  <c r="AH7"/>
  <c r="BG7" s="1"/>
  <c r="BH7" s="1"/>
  <c r="L7"/>
  <c r="L8" s="1"/>
  <c r="Y8" s="1"/>
  <c r="AZ10"/>
  <c r="BE10" s="1"/>
  <c r="AY10"/>
  <c r="BD10" s="1"/>
  <c r="F20" i="3"/>
  <c r="F19"/>
  <c r="P8" i="14" l="1"/>
  <c r="Q8" s="1"/>
  <c r="R8" s="1"/>
  <c r="AH8" s="1"/>
  <c r="BG8" s="1"/>
  <c r="BH8" s="1"/>
  <c r="O8"/>
  <c r="U8"/>
  <c r="AA8"/>
  <c r="T8"/>
  <c r="Z8"/>
  <c r="L9"/>
  <c r="N9"/>
  <c r="O9" s="1"/>
  <c r="P9" s="1"/>
  <c r="Q9" s="1"/>
  <c r="R9" s="1"/>
  <c r="M10"/>
  <c r="U9"/>
  <c r="S8"/>
  <c r="AX7"/>
  <c r="BC7" s="1"/>
  <c r="K7"/>
  <c r="AW7"/>
  <c r="BB7" s="1"/>
  <c r="Y9"/>
  <c r="V8"/>
  <c r="W8"/>
  <c r="AZ11"/>
  <c r="BE11" s="1"/>
  <c r="AY11"/>
  <c r="BD11" s="1"/>
  <c r="AB8" l="1"/>
  <c r="AW8"/>
  <c r="BB8" s="1"/>
  <c r="K8"/>
  <c r="AX8"/>
  <c r="BC8" s="1"/>
  <c r="T9"/>
  <c r="AA9"/>
  <c r="W9"/>
  <c r="Z9"/>
  <c r="L10"/>
  <c r="AA10" s="1"/>
  <c r="X8"/>
  <c r="S9"/>
  <c r="AH9"/>
  <c r="BG9" s="1"/>
  <c r="BH9" s="1"/>
  <c r="N10"/>
  <c r="O10" s="1"/>
  <c r="P10" s="1"/>
  <c r="Q10" s="1"/>
  <c r="R10" s="1"/>
  <c r="AH10" s="1"/>
  <c r="BG10" s="1"/>
  <c r="BH10" s="1"/>
  <c r="M11"/>
  <c r="V9"/>
  <c r="AZ12"/>
  <c r="BE12" s="1"/>
  <c r="AY12"/>
  <c r="BD12" s="1"/>
  <c r="V10" l="1"/>
  <c r="L11"/>
  <c r="AA11" s="1"/>
  <c r="Z10"/>
  <c r="AB9"/>
  <c r="U10"/>
  <c r="W10"/>
  <c r="T10"/>
  <c r="Y10"/>
  <c r="N11"/>
  <c r="O11" s="1"/>
  <c r="P11" s="1"/>
  <c r="Q11" s="1"/>
  <c r="R11" s="1"/>
  <c r="AH11" s="1"/>
  <c r="BG11" s="1"/>
  <c r="BH11" s="1"/>
  <c r="M12"/>
  <c r="K9"/>
  <c r="AX9"/>
  <c r="BC9" s="1"/>
  <c r="AW9"/>
  <c r="BB9" s="1"/>
  <c r="S10"/>
  <c r="X9"/>
  <c r="AZ13"/>
  <c r="BE13" s="1"/>
  <c r="AY13"/>
  <c r="BD13" s="1"/>
  <c r="S11" l="1"/>
  <c r="X11" s="1"/>
  <c r="AB10"/>
  <c r="W11"/>
  <c r="L12"/>
  <c r="U11"/>
  <c r="U12" s="1"/>
  <c r="V11"/>
  <c r="T11"/>
  <c r="Z11"/>
  <c r="Y11"/>
  <c r="X10"/>
  <c r="N12"/>
  <c r="O12" s="1"/>
  <c r="P12" s="1"/>
  <c r="Q12" s="1"/>
  <c r="R12" s="1"/>
  <c r="M13"/>
  <c r="L13"/>
  <c r="K11"/>
  <c r="AW11"/>
  <c r="BB11" s="1"/>
  <c r="AX11"/>
  <c r="BC11" s="1"/>
  <c r="AY15"/>
  <c r="BD15" s="1"/>
  <c r="AY14"/>
  <c r="BD14" s="1"/>
  <c r="AZ14"/>
  <c r="BE14" s="1"/>
  <c r="V12" l="1"/>
  <c r="V13" s="1"/>
  <c r="V14" s="1"/>
  <c r="Y12"/>
  <c r="Z12"/>
  <c r="AB11"/>
  <c r="S12"/>
  <c r="T12"/>
  <c r="T13" s="1"/>
  <c r="AA12"/>
  <c r="W12"/>
  <c r="X12" s="1"/>
  <c r="N13"/>
  <c r="O13" s="1"/>
  <c r="P13" s="1"/>
  <c r="Q13" s="1"/>
  <c r="R13" s="1"/>
  <c r="AH13" s="1"/>
  <c r="BG13" s="1"/>
  <c r="BH13" s="1"/>
  <c r="M14"/>
  <c r="AB12"/>
  <c r="U13"/>
  <c r="AH12"/>
  <c r="BG12" s="1"/>
  <c r="BH12" s="1"/>
  <c r="S13"/>
  <c r="Y13"/>
  <c r="L14"/>
  <c r="Z13"/>
  <c r="AA13"/>
  <c r="AZ15"/>
  <c r="BE15" s="1"/>
  <c r="W13" l="1"/>
  <c r="W14" s="1"/>
  <c r="W15" s="1"/>
  <c r="AA14"/>
  <c r="AA15" s="1"/>
  <c r="Z14"/>
  <c r="K13"/>
  <c r="AX13"/>
  <c r="BC13" s="1"/>
  <c r="AW13"/>
  <c r="BB13" s="1"/>
  <c r="AB13"/>
  <c r="M15"/>
  <c r="N14"/>
  <c r="P14" s="1"/>
  <c r="Q14" s="1"/>
  <c r="R14" s="1"/>
  <c r="U14"/>
  <c r="S14"/>
  <c r="Y14"/>
  <c r="L15"/>
  <c r="K12"/>
  <c r="AX12"/>
  <c r="BC12" s="1"/>
  <c r="AW12"/>
  <c r="BB12" s="1"/>
  <c r="V15"/>
  <c r="X13"/>
  <c r="Z15"/>
  <c r="T14"/>
  <c r="AZ17"/>
  <c r="BE17" s="1"/>
  <c r="AZ16"/>
  <c r="BE16" s="1"/>
  <c r="AY16"/>
  <c r="BD16" s="1"/>
  <c r="K10"/>
  <c r="AX10"/>
  <c r="BC10" s="1"/>
  <c r="AW10"/>
  <c r="BB10" s="1"/>
  <c r="D9" i="15" l="1"/>
  <c r="D10"/>
  <c r="F10"/>
  <c r="K10"/>
  <c r="K9"/>
  <c r="H10"/>
  <c r="H9"/>
  <c r="F9"/>
  <c r="AB14" i="14"/>
  <c r="D10" i="10"/>
  <c r="O11"/>
  <c r="P10"/>
  <c r="F11"/>
  <c r="O10"/>
  <c r="K10"/>
  <c r="H11"/>
  <c r="N10"/>
  <c r="J11"/>
  <c r="I10"/>
  <c r="D11"/>
  <c r="F10"/>
  <c r="I11"/>
  <c r="L10"/>
  <c r="K11"/>
  <c r="P11"/>
  <c r="N11"/>
  <c r="H10"/>
  <c r="L11"/>
  <c r="J10"/>
  <c r="X14" i="14"/>
  <c r="AH14"/>
  <c r="BG14" s="1"/>
  <c r="T15"/>
  <c r="S15"/>
  <c r="Y15"/>
  <c r="AB15" s="1"/>
  <c r="L16"/>
  <c r="M16"/>
  <c r="N15"/>
  <c r="O15" s="1"/>
  <c r="P15" s="1"/>
  <c r="Q15" s="1"/>
  <c r="R15" s="1"/>
  <c r="AH15" s="1"/>
  <c r="BG15" s="1"/>
  <c r="V16"/>
  <c r="U15"/>
  <c r="AY17"/>
  <c r="BD17" s="1"/>
  <c r="N10" i="15" l="1"/>
  <c r="N9"/>
  <c r="M10" i="10"/>
  <c r="Q10"/>
  <c r="Q11"/>
  <c r="X15" i="14"/>
  <c r="K15"/>
  <c r="AW15"/>
  <c r="BB15" s="1"/>
  <c r="AX15"/>
  <c r="BC15" s="1"/>
  <c r="S16"/>
  <c r="Y16"/>
  <c r="L17"/>
  <c r="T16"/>
  <c r="Z16"/>
  <c r="N16"/>
  <c r="O16" s="1"/>
  <c r="P16" s="1"/>
  <c r="Q16" s="1"/>
  <c r="R16" s="1"/>
  <c r="AH16" s="1"/>
  <c r="BG16" s="1"/>
  <c r="M17"/>
  <c r="U16"/>
  <c r="AA16"/>
  <c r="W16"/>
  <c r="AZ18"/>
  <c r="BE18" s="1"/>
  <c r="AY18"/>
  <c r="BD18" s="1"/>
  <c r="S10" i="10" l="1"/>
  <c r="V10"/>
  <c r="T10"/>
  <c r="W10"/>
  <c r="W11"/>
  <c r="T11"/>
  <c r="T17" i="14"/>
  <c r="Y17"/>
  <c r="S17"/>
  <c r="L18"/>
  <c r="T18" s="1"/>
  <c r="K16"/>
  <c r="AW16"/>
  <c r="BB16" s="1"/>
  <c r="AX16"/>
  <c r="BC16" s="1"/>
  <c r="Z17"/>
  <c r="Z18" s="1"/>
  <c r="M18"/>
  <c r="N17"/>
  <c r="O17" s="1"/>
  <c r="P17" s="1"/>
  <c r="Q17" s="1"/>
  <c r="R17" s="1"/>
  <c r="AH17" s="1"/>
  <c r="BG17" s="1"/>
  <c r="W17"/>
  <c r="W18" s="1"/>
  <c r="U17"/>
  <c r="X16"/>
  <c r="AA17"/>
  <c r="AA18" s="1"/>
  <c r="V17"/>
  <c r="AB16"/>
  <c r="AZ20"/>
  <c r="BE20" s="1"/>
  <c r="AZ19"/>
  <c r="BE19" s="1"/>
  <c r="AY19"/>
  <c r="BD19" s="1"/>
  <c r="V18" l="1"/>
  <c r="U10" i="10"/>
  <c r="X10"/>
  <c r="U18" i="14"/>
  <c r="AB17"/>
  <c r="X17"/>
  <c r="M19"/>
  <c r="N18"/>
  <c r="O18" s="1"/>
  <c r="P18" s="1"/>
  <c r="Q18" s="1"/>
  <c r="R18" s="1"/>
  <c r="AH18" s="1"/>
  <c r="BG18" s="1"/>
  <c r="Y18"/>
  <c r="AB18" s="1"/>
  <c r="S18"/>
  <c r="L19"/>
  <c r="AY20"/>
  <c r="BD20" s="1"/>
  <c r="K14"/>
  <c r="AW14"/>
  <c r="BB14" s="1"/>
  <c r="AX14"/>
  <c r="BC14" s="1"/>
  <c r="X18" l="1"/>
  <c r="V19"/>
  <c r="U19"/>
  <c r="S19"/>
  <c r="Y19"/>
  <c r="L20"/>
  <c r="V20" s="1"/>
  <c r="N19"/>
  <c r="O19" s="1"/>
  <c r="P19" s="1"/>
  <c r="Q19" s="1"/>
  <c r="R19" s="1"/>
  <c r="AH19" s="1"/>
  <c r="BG19" s="1"/>
  <c r="M20"/>
  <c r="W19"/>
  <c r="K18"/>
  <c r="AX18"/>
  <c r="BC18" s="1"/>
  <c r="AW18"/>
  <c r="BB18" s="1"/>
  <c r="U20"/>
  <c r="Z19"/>
  <c r="T19"/>
  <c r="AA19"/>
  <c r="AA20" s="1"/>
  <c r="AY21"/>
  <c r="BD21" s="1"/>
  <c r="AZ21"/>
  <c r="BE21" s="1"/>
  <c r="Z20" l="1"/>
  <c r="W20"/>
  <c r="T20"/>
  <c r="X19"/>
  <c r="K19"/>
  <c r="AX19"/>
  <c r="BC19" s="1"/>
  <c r="AW19"/>
  <c r="BB19" s="1"/>
  <c r="M21"/>
  <c r="N20"/>
  <c r="O20" s="1"/>
  <c r="P20" s="1"/>
  <c r="Q20" s="1"/>
  <c r="R20" s="1"/>
  <c r="AH20" s="1"/>
  <c r="BG20" s="1"/>
  <c r="AB19"/>
  <c r="Y20"/>
  <c r="S20"/>
  <c r="L21"/>
  <c r="V21" s="1"/>
  <c r="AZ22"/>
  <c r="BE22" s="1"/>
  <c r="AY22"/>
  <c r="BD22" s="1"/>
  <c r="T21" l="1"/>
  <c r="AB20"/>
  <c r="X20"/>
  <c r="U21"/>
  <c r="W21"/>
  <c r="M22"/>
  <c r="N21"/>
  <c r="O21" s="1"/>
  <c r="P21" s="1"/>
  <c r="Q21" s="1"/>
  <c r="R21" s="1"/>
  <c r="AH21" s="1"/>
  <c r="BG21" s="1"/>
  <c r="K20"/>
  <c r="AW20"/>
  <c r="BB20" s="1"/>
  <c r="AX20"/>
  <c r="BC20" s="1"/>
  <c r="S21"/>
  <c r="Y21"/>
  <c r="L22"/>
  <c r="AA21"/>
  <c r="Z21"/>
  <c r="Z22" s="1"/>
  <c r="AZ23"/>
  <c r="BE23" s="1"/>
  <c r="AY23"/>
  <c r="BD23" s="1"/>
  <c r="AW17"/>
  <c r="BB17" s="1"/>
  <c r="AX17"/>
  <c r="BC17" s="1"/>
  <c r="K17"/>
  <c r="AA22" l="1"/>
  <c r="D12" i="15"/>
  <c r="K11"/>
  <c r="F11"/>
  <c r="H11"/>
  <c r="F12"/>
  <c r="D11"/>
  <c r="H12"/>
  <c r="K12"/>
  <c r="U22" i="14"/>
  <c r="X21"/>
  <c r="L12" i="10"/>
  <c r="P12"/>
  <c r="H12"/>
  <c r="P13"/>
  <c r="H13"/>
  <c r="I13"/>
  <c r="O12"/>
  <c r="D12"/>
  <c r="J13"/>
  <c r="I12"/>
  <c r="K13"/>
  <c r="F12"/>
  <c r="L13"/>
  <c r="D13"/>
  <c r="K12"/>
  <c r="N13"/>
  <c r="J12"/>
  <c r="O13"/>
  <c r="F13"/>
  <c r="N12"/>
  <c r="V22" i="14"/>
  <c r="S22"/>
  <c r="Y22"/>
  <c r="L23"/>
  <c r="U23" s="1"/>
  <c r="M23"/>
  <c r="N22"/>
  <c r="O22" s="1"/>
  <c r="P22" s="1"/>
  <c r="Q22" s="1"/>
  <c r="R22" s="1"/>
  <c r="AH22" s="1"/>
  <c r="BG22" s="1"/>
  <c r="AB21"/>
  <c r="AA23"/>
  <c r="W22"/>
  <c r="T22"/>
  <c r="AZ25"/>
  <c r="BE25" s="1"/>
  <c r="AZ24"/>
  <c r="BE24" s="1"/>
  <c r="AY24"/>
  <c r="BD24" s="1"/>
  <c r="Z23" l="1"/>
  <c r="T23"/>
  <c r="AB22"/>
  <c r="N12" i="15"/>
  <c r="N11"/>
  <c r="V23" i="14"/>
  <c r="Q12" i="10"/>
  <c r="Q13"/>
  <c r="N23" i="14"/>
  <c r="O23" s="1"/>
  <c r="P23" s="1"/>
  <c r="Q23" s="1"/>
  <c r="R23" s="1"/>
  <c r="AH23" s="1"/>
  <c r="BG23" s="1"/>
  <c r="M24"/>
  <c r="K22"/>
  <c r="AW22"/>
  <c r="BB22" s="1"/>
  <c r="AX22"/>
  <c r="BC22" s="1"/>
  <c r="S23"/>
  <c r="Y23"/>
  <c r="AB23" s="1"/>
  <c r="L24"/>
  <c r="V24" s="1"/>
  <c r="U24"/>
  <c r="AA24"/>
  <c r="W23"/>
  <c r="X22"/>
  <c r="AY25"/>
  <c r="BD25" s="1"/>
  <c r="W24" l="1"/>
  <c r="T24"/>
  <c r="Z24"/>
  <c r="W12" i="10"/>
  <c r="T12"/>
  <c r="W13"/>
  <c r="T13"/>
  <c r="X23" i="14"/>
  <c r="Y24"/>
  <c r="AB24" s="1"/>
  <c r="S24"/>
  <c r="X24" s="1"/>
  <c r="L25"/>
  <c r="U25" s="1"/>
  <c r="K23"/>
  <c r="AW23"/>
  <c r="BB23" s="1"/>
  <c r="AX23"/>
  <c r="BC23" s="1"/>
  <c r="M25"/>
  <c r="N24"/>
  <c r="O24" s="1"/>
  <c r="P24" s="1"/>
  <c r="Q24" s="1"/>
  <c r="R24" s="1"/>
  <c r="AH24" s="1"/>
  <c r="BG24" s="1"/>
  <c r="AZ26"/>
  <c r="BE26" s="1"/>
  <c r="AY26"/>
  <c r="BD26" s="1"/>
  <c r="W25" l="1"/>
  <c r="T25"/>
  <c r="N25"/>
  <c r="O25" s="1"/>
  <c r="P25" s="1"/>
  <c r="Q25" s="1"/>
  <c r="R25" s="1"/>
  <c r="AH25" s="1"/>
  <c r="BG25" s="1"/>
  <c r="M26"/>
  <c r="Y25"/>
  <c r="S25"/>
  <c r="L26"/>
  <c r="U26" s="1"/>
  <c r="V25"/>
  <c r="Z25"/>
  <c r="AA25"/>
  <c r="AZ27"/>
  <c r="BE27" s="1"/>
  <c r="AY27"/>
  <c r="BD27" s="1"/>
  <c r="AW21"/>
  <c r="BB21" s="1"/>
  <c r="AX21"/>
  <c r="BC21" s="1"/>
  <c r="K21"/>
  <c r="X25" l="1"/>
  <c r="AA26"/>
  <c r="Z26"/>
  <c r="AB25"/>
  <c r="T26"/>
  <c r="S26"/>
  <c r="Y26"/>
  <c r="L27"/>
  <c r="U27" s="1"/>
  <c r="K25"/>
  <c r="AW25"/>
  <c r="BB25" s="1"/>
  <c r="AX25"/>
  <c r="BC25" s="1"/>
  <c r="M27"/>
  <c r="N26"/>
  <c r="O26" s="1"/>
  <c r="P26" s="1"/>
  <c r="Q26" s="1"/>
  <c r="R26" s="1"/>
  <c r="AH26" s="1"/>
  <c r="BG26" s="1"/>
  <c r="W26"/>
  <c r="W27" s="1"/>
  <c r="V26"/>
  <c r="AY28"/>
  <c r="BD28" s="1"/>
  <c r="AZ28"/>
  <c r="BE28" s="1"/>
  <c r="AY29"/>
  <c r="BD29" s="1"/>
  <c r="AZ29"/>
  <c r="BE29" s="1"/>
  <c r="V27" l="1"/>
  <c r="T27"/>
  <c r="Z27"/>
  <c r="M28"/>
  <c r="N27"/>
  <c r="O27" s="1"/>
  <c r="P27" s="1"/>
  <c r="Q27" s="1"/>
  <c r="R27" s="1"/>
  <c r="AH27" s="1"/>
  <c r="BG27" s="1"/>
  <c r="X26"/>
  <c r="K26"/>
  <c r="AX26"/>
  <c r="BC26" s="1"/>
  <c r="AW26"/>
  <c r="BB26" s="1"/>
  <c r="AB26"/>
  <c r="S27"/>
  <c r="Y27"/>
  <c r="L28"/>
  <c r="U28" s="1"/>
  <c r="AA27"/>
  <c r="AY30"/>
  <c r="BD30" s="1"/>
  <c r="AZ30"/>
  <c r="BE30" s="1"/>
  <c r="X27" l="1"/>
  <c r="T28"/>
  <c r="AB27"/>
  <c r="W28"/>
  <c r="S28"/>
  <c r="Y28"/>
  <c r="L29"/>
  <c r="U29" s="1"/>
  <c r="M29"/>
  <c r="N28"/>
  <c r="O28" s="1"/>
  <c r="P28" s="1"/>
  <c r="Q28" s="1"/>
  <c r="R28" s="1"/>
  <c r="AH28" s="1"/>
  <c r="BG28" s="1"/>
  <c r="Z28"/>
  <c r="Z29" s="1"/>
  <c r="AA28"/>
  <c r="V28"/>
  <c r="K27"/>
  <c r="D14" i="15" s="1"/>
  <c r="AW27" i="14"/>
  <c r="BB27" s="1"/>
  <c r="AX27"/>
  <c r="BC27" s="1"/>
  <c r="AW24"/>
  <c r="BB24" s="1"/>
  <c r="AX24"/>
  <c r="BC24" s="1"/>
  <c r="K24"/>
  <c r="AA29" l="1"/>
  <c r="W29"/>
  <c r="H14" i="15"/>
  <c r="K13"/>
  <c r="H13"/>
  <c r="D13"/>
  <c r="F14"/>
  <c r="F13"/>
  <c r="K14"/>
  <c r="K14" i="10"/>
  <c r="K15"/>
  <c r="O14"/>
  <c r="D14"/>
  <c r="L15"/>
  <c r="N14"/>
  <c r="N15"/>
  <c r="F15"/>
  <c r="O15"/>
  <c r="D15"/>
  <c r="P15"/>
  <c r="H14"/>
  <c r="H15"/>
  <c r="J14"/>
  <c r="P14"/>
  <c r="F14"/>
  <c r="I14"/>
  <c r="I15"/>
  <c r="L14"/>
  <c r="J15"/>
  <c r="S29" i="14"/>
  <c r="Y29"/>
  <c r="L30"/>
  <c r="Z30" s="1"/>
  <c r="U30"/>
  <c r="M30"/>
  <c r="N29"/>
  <c r="O29" s="1"/>
  <c r="P29" s="1"/>
  <c r="Q29" s="1"/>
  <c r="R29" s="1"/>
  <c r="AH29" s="1"/>
  <c r="BG29" s="1"/>
  <c r="AB28"/>
  <c r="T29"/>
  <c r="V29"/>
  <c r="V30" s="1"/>
  <c r="X28"/>
  <c r="AY31"/>
  <c r="BD31" s="1"/>
  <c r="AZ31"/>
  <c r="BE31" s="1"/>
  <c r="AB29" l="1"/>
  <c r="N14" i="15"/>
  <c r="N13"/>
  <c r="Q14" i="10"/>
  <c r="Q15"/>
  <c r="T30" i="14"/>
  <c r="AA30"/>
  <c r="N30"/>
  <c r="O30" s="1"/>
  <c r="P30" s="1"/>
  <c r="Q30" s="1"/>
  <c r="R30" s="1"/>
  <c r="AH30" s="1"/>
  <c r="BG30" s="1"/>
  <c r="M31"/>
  <c r="X29"/>
  <c r="K29"/>
  <c r="AX29"/>
  <c r="BC29" s="1"/>
  <c r="AW29"/>
  <c r="BB29" s="1"/>
  <c r="Y30"/>
  <c r="S30"/>
  <c r="L31"/>
  <c r="V31" s="1"/>
  <c r="W30"/>
  <c r="AZ33"/>
  <c r="BE33" s="1"/>
  <c r="AY32"/>
  <c r="BD32" s="1"/>
  <c r="AZ32"/>
  <c r="BE32" s="1"/>
  <c r="T14" i="10" l="1"/>
  <c r="W14"/>
  <c r="W15"/>
  <c r="T15"/>
  <c r="T31" i="14"/>
  <c r="X30"/>
  <c r="Z31"/>
  <c r="AB30"/>
  <c r="W31"/>
  <c r="AA31"/>
  <c r="Y31"/>
  <c r="S31"/>
  <c r="L32"/>
  <c r="V32" s="1"/>
  <c r="U31"/>
  <c r="K30"/>
  <c r="AW30"/>
  <c r="BB30" s="1"/>
  <c r="AX30"/>
  <c r="BC30" s="1"/>
  <c r="N31"/>
  <c r="O31" s="1"/>
  <c r="P31" s="1"/>
  <c r="Q31" s="1"/>
  <c r="R31" s="1"/>
  <c r="AH31" s="1"/>
  <c r="BG31" s="1"/>
  <c r="M32"/>
  <c r="AY33"/>
  <c r="BD33" s="1"/>
  <c r="T32" l="1"/>
  <c r="X31"/>
  <c r="Y32"/>
  <c r="S32"/>
  <c r="L33"/>
  <c r="V33" s="1"/>
  <c r="W32"/>
  <c r="U32"/>
  <c r="AA32"/>
  <c r="N32"/>
  <c r="O32" s="1"/>
  <c r="P32" s="1"/>
  <c r="Q32" s="1"/>
  <c r="R32" s="1"/>
  <c r="AH32" s="1"/>
  <c r="BG32" s="1"/>
  <c r="M33"/>
  <c r="Z32"/>
  <c r="AB31"/>
  <c r="AZ34"/>
  <c r="BE34" s="1"/>
  <c r="AY34"/>
  <c r="BD34" s="1"/>
  <c r="AX28"/>
  <c r="BC28" s="1"/>
  <c r="AW28"/>
  <c r="BB28" s="1"/>
  <c r="K28"/>
  <c r="AA33" l="1"/>
  <c r="W33"/>
  <c r="Z33"/>
  <c r="U33"/>
  <c r="M34"/>
  <c r="N33"/>
  <c r="O33" s="1"/>
  <c r="P33" s="1"/>
  <c r="Q33" s="1"/>
  <c r="R33" s="1"/>
  <c r="AH33" s="1"/>
  <c r="BG33" s="1"/>
  <c r="S33"/>
  <c r="Y33"/>
  <c r="L34"/>
  <c r="L35" s="1"/>
  <c r="X32"/>
  <c r="T33"/>
  <c r="K32"/>
  <c r="AW32"/>
  <c r="BB32" s="1"/>
  <c r="AX32"/>
  <c r="BC32" s="1"/>
  <c r="AB32"/>
  <c r="AZ36"/>
  <c r="BE36" s="1"/>
  <c r="AY36"/>
  <c r="BD36" s="1"/>
  <c r="AZ35"/>
  <c r="AY35"/>
  <c r="W34" l="1"/>
  <c r="W35" s="1"/>
  <c r="U34"/>
  <c r="U35" s="1"/>
  <c r="U36" s="1"/>
  <c r="L36"/>
  <c r="N34"/>
  <c r="O34" s="1"/>
  <c r="P34" s="1"/>
  <c r="Q34" s="1"/>
  <c r="R34" s="1"/>
  <c r="AH34" s="1"/>
  <c r="M35"/>
  <c r="W36"/>
  <c r="V34"/>
  <c r="V35" s="1"/>
  <c r="AA34"/>
  <c r="AA35" s="1"/>
  <c r="AA36" s="1"/>
  <c r="T34"/>
  <c r="T35" s="1"/>
  <c r="T36" s="1"/>
  <c r="Z34"/>
  <c r="Z35" s="1"/>
  <c r="AB33"/>
  <c r="S34"/>
  <c r="S35" s="1"/>
  <c r="Y34"/>
  <c r="Z36"/>
  <c r="K33"/>
  <c r="AW33"/>
  <c r="BB33" s="1"/>
  <c r="AX33"/>
  <c r="BC33" s="1"/>
  <c r="X33"/>
  <c r="BE35"/>
  <c r="BE38" s="1"/>
  <c r="AZ38"/>
  <c r="BD35"/>
  <c r="AY38"/>
  <c r="X35" l="1"/>
  <c r="AB34"/>
  <c r="BG34"/>
  <c r="K34" s="1"/>
  <c r="V36"/>
  <c r="N35"/>
  <c r="O35" s="1"/>
  <c r="P35" s="1"/>
  <c r="Q35" s="1"/>
  <c r="R35" s="1"/>
  <c r="AH35" s="1"/>
  <c r="BG35" s="1"/>
  <c r="M36"/>
  <c r="AX34"/>
  <c r="BC34" s="1"/>
  <c r="Y35"/>
  <c r="AB35" s="1"/>
  <c r="AW34"/>
  <c r="BB34" s="1"/>
  <c r="L37"/>
  <c r="S36"/>
  <c r="X36" s="1"/>
  <c r="X34"/>
  <c r="BD38"/>
  <c r="N36" l="1"/>
  <c r="O36" s="1"/>
  <c r="P36" s="1"/>
  <c r="Q36" s="1"/>
  <c r="R36" s="1"/>
  <c r="AH36" s="1"/>
  <c r="BG36" s="1"/>
  <c r="M37"/>
  <c r="N37" s="1"/>
  <c r="O37" s="1"/>
  <c r="P37" s="1"/>
  <c r="Q37" s="1"/>
  <c r="R37" s="1"/>
  <c r="AH37" s="1"/>
  <c r="BG37" s="1"/>
  <c r="S37"/>
  <c r="S38" s="1"/>
  <c r="U37"/>
  <c r="U38" s="1"/>
  <c r="T37"/>
  <c r="W37"/>
  <c r="W38" s="1"/>
  <c r="Z37"/>
  <c r="Z38" s="1"/>
  <c r="AA37"/>
  <c r="V37"/>
  <c r="V38" s="1"/>
  <c r="Y36"/>
  <c r="K31"/>
  <c r="AX31"/>
  <c r="AW31"/>
  <c r="J16" i="10" l="1"/>
  <c r="P16"/>
  <c r="D17"/>
  <c r="I16"/>
  <c r="I17"/>
  <c r="L16"/>
  <c r="J17"/>
  <c r="K16"/>
  <c r="K17"/>
  <c r="O16"/>
  <c r="D16"/>
  <c r="L17"/>
  <c r="N16"/>
  <c r="N17"/>
  <c r="F17"/>
  <c r="H17"/>
  <c r="O17"/>
  <c r="P17"/>
  <c r="F16"/>
  <c r="H16"/>
  <c r="AB36" i="14"/>
  <c r="AX37"/>
  <c r="BC37" s="1"/>
  <c r="AW37"/>
  <c r="BB37" s="1"/>
  <c r="K37"/>
  <c r="K36"/>
  <c r="AX36"/>
  <c r="BC36" s="1"/>
  <c r="AW36"/>
  <c r="BB36" s="1"/>
  <c r="AA38"/>
  <c r="Y37"/>
  <c r="AB37" s="1"/>
  <c r="AG38"/>
  <c r="X37"/>
  <c r="X38" s="1"/>
  <c r="T38"/>
  <c r="AH38"/>
  <c r="BC31"/>
  <c r="BB31"/>
  <c r="D18" i="15" l="1"/>
  <c r="F17"/>
  <c r="F18"/>
  <c r="K17"/>
  <c r="H17"/>
  <c r="K18"/>
  <c r="H18"/>
  <c r="D17"/>
  <c r="Q16" i="10"/>
  <c r="Y38" i="14"/>
  <c r="Q17" i="10"/>
  <c r="AB38" i="14"/>
  <c r="N17" i="15" l="1"/>
  <c r="N18"/>
  <c r="W17" i="10"/>
  <c r="T17"/>
  <c r="W16"/>
  <c r="T16"/>
  <c r="K35" i="14" l="1"/>
  <c r="AX35"/>
  <c r="AW35"/>
  <c r="P19" i="10" l="1"/>
  <c r="N18"/>
  <c r="K18"/>
  <c r="I18"/>
  <c r="F19"/>
  <c r="N19"/>
  <c r="K19"/>
  <c r="I19"/>
  <c r="I20" s="1"/>
  <c r="F18"/>
  <c r="O18"/>
  <c r="L18"/>
  <c r="J18"/>
  <c r="H18"/>
  <c r="D18"/>
  <c r="P18"/>
  <c r="O19"/>
  <c r="L19"/>
  <c r="J19"/>
  <c r="H19"/>
  <c r="D19"/>
  <c r="K38" i="14"/>
  <c r="BC35"/>
  <c r="BC38" s="1"/>
  <c r="AX38"/>
  <c r="BB35"/>
  <c r="AW38"/>
  <c r="N20" i="10" l="1"/>
  <c r="O20"/>
  <c r="K20"/>
  <c r="L20"/>
  <c r="J20"/>
  <c r="P20"/>
  <c r="Q18"/>
  <c r="Q19"/>
  <c r="H20"/>
  <c r="M14"/>
  <c r="M16"/>
  <c r="M13"/>
  <c r="M15"/>
  <c r="M12"/>
  <c r="M17"/>
  <c r="M18"/>
  <c r="M19"/>
  <c r="M11"/>
  <c r="BB38" i="14"/>
  <c r="S18" i="10" l="1"/>
  <c r="V18"/>
  <c r="S19"/>
  <c r="V19"/>
  <c r="S15"/>
  <c r="U15" s="1"/>
  <c r="V15"/>
  <c r="X15" s="1"/>
  <c r="S14"/>
  <c r="V14"/>
  <c r="X14" s="1"/>
  <c r="V12"/>
  <c r="X12" s="1"/>
  <c r="S12"/>
  <c r="V16"/>
  <c r="S16"/>
  <c r="T18"/>
  <c r="W18"/>
  <c r="V17"/>
  <c r="S17"/>
  <c r="V13"/>
  <c r="X13" s="1"/>
  <c r="S13"/>
  <c r="U13" s="1"/>
  <c r="W19"/>
  <c r="T19"/>
  <c r="V11"/>
  <c r="S11"/>
  <c r="M20"/>
  <c r="Q20"/>
  <c r="R19"/>
  <c r="R15"/>
  <c r="R14"/>
  <c r="U14"/>
  <c r="R11"/>
  <c r="R16"/>
  <c r="X16"/>
  <c r="U16"/>
  <c r="R12"/>
  <c r="U12"/>
  <c r="R17"/>
  <c r="X17"/>
  <c r="U17"/>
  <c r="R13"/>
  <c r="R18"/>
  <c r="R10"/>
  <c r="AJ12" l="1"/>
  <c r="AJ16"/>
  <c r="AJ14"/>
  <c r="V20"/>
  <c r="R20"/>
  <c r="W20"/>
  <c r="S20"/>
  <c r="T20"/>
  <c r="AD12"/>
  <c r="AD14"/>
  <c r="AD16"/>
  <c r="X18"/>
  <c r="X19"/>
  <c r="U11"/>
  <c r="X11"/>
  <c r="AJ10" s="1"/>
  <c r="U18"/>
  <c r="U19"/>
  <c r="AJ18" l="1"/>
  <c r="AJ20" s="1"/>
  <c r="AK10"/>
  <c r="AF12" s="1"/>
  <c r="AI12" s="1"/>
  <c r="AK12" s="1"/>
  <c r="AF14" s="1"/>
  <c r="AI14" s="1"/>
  <c r="AK14" s="1"/>
  <c r="AF16" s="1"/>
  <c r="AI16" s="1"/>
  <c r="AK16" s="1"/>
  <c r="AF18" s="1"/>
  <c r="AI18" s="1"/>
  <c r="X20"/>
  <c r="AD10"/>
  <c r="U20"/>
  <c r="AD18"/>
  <c r="AK18" l="1"/>
  <c r="AF20" s="1"/>
  <c r="AI20" s="1"/>
  <c r="AK20" s="1"/>
  <c r="AD20"/>
  <c r="AE10"/>
  <c r="Z12" s="1"/>
  <c r="AN10" l="1"/>
  <c r="AN11" l="1"/>
  <c r="AN12" l="1"/>
  <c r="AN13" l="1"/>
  <c r="AN14" l="1"/>
  <c r="AN15" l="1"/>
  <c r="AN16" l="1"/>
  <c r="AN17" l="1"/>
  <c r="AN18" l="1"/>
  <c r="AN19" l="1"/>
  <c r="AN20" l="1"/>
  <c r="AC12" l="1"/>
  <c r="AE12" s="1"/>
  <c r="Z14" s="1"/>
  <c r="AC14" s="1"/>
  <c r="AE14" s="1"/>
  <c r="Z16" s="1"/>
  <c r="AC16" s="1"/>
  <c r="AE16" s="1"/>
  <c r="Z18" s="1"/>
  <c r="AC18" s="1"/>
  <c r="AE18" s="1"/>
  <c r="Z20" s="1"/>
  <c r="AC20" s="1"/>
  <c r="AE20" s="1"/>
</calcChain>
</file>

<file path=xl/comments1.xml><?xml version="1.0" encoding="utf-8"?>
<comments xmlns="http://schemas.openxmlformats.org/spreadsheetml/2006/main">
  <authors>
    <author>DELL</author>
  </authors>
  <commentList>
    <comment ref="E19" authorId="0">
      <text>
        <r>
          <rPr>
            <b/>
            <sz val="9"/>
            <color indexed="81"/>
            <rFont val="Tahoma"/>
            <family val="2"/>
          </rPr>
          <t>Ummed:आवश्यक हो तो ही संशोधन करें.</t>
        </r>
        <r>
          <rPr>
            <sz val="9"/>
            <color indexed="81"/>
            <rFont val="Tahoma"/>
            <family val="2"/>
          </rPr>
          <t xml:space="preserve">
</t>
        </r>
      </text>
    </comment>
    <comment ref="E20" authorId="0">
      <text>
        <r>
          <rPr>
            <b/>
            <sz val="9"/>
            <color indexed="81"/>
            <rFont val="Tahoma"/>
            <family val="2"/>
          </rPr>
          <t>Ummed:आवश्यक हो तो ही संशोधन करें.</t>
        </r>
        <r>
          <rPr>
            <sz val="9"/>
            <color indexed="81"/>
            <rFont val="Tahoma"/>
            <family val="2"/>
          </rPr>
          <t xml:space="preserve">
</t>
        </r>
      </text>
    </comment>
    <comment ref="E21" authorId="0">
      <text>
        <r>
          <rPr>
            <b/>
            <sz val="9"/>
            <color indexed="81"/>
            <rFont val="Tahoma"/>
            <family val="2"/>
          </rPr>
          <t>Ummed:आवश्यक हो तो ही संशोधन करें.</t>
        </r>
      </text>
    </comment>
    <comment ref="E22" authorId="0">
      <text>
        <r>
          <rPr>
            <b/>
            <sz val="9"/>
            <color indexed="81"/>
            <rFont val="Tahoma"/>
            <family val="2"/>
          </rPr>
          <t>Ummed:आवश्यक हो तो ही संशोधन करें.</t>
        </r>
        <r>
          <rPr>
            <sz val="9"/>
            <color indexed="81"/>
            <rFont val="Tahoma"/>
            <family val="2"/>
          </rPr>
          <t xml:space="preserve">
</t>
        </r>
      </text>
    </comment>
  </commentList>
</comments>
</file>

<file path=xl/comments2.xml><?xml version="1.0" encoding="utf-8"?>
<comments xmlns="http://schemas.openxmlformats.org/spreadsheetml/2006/main">
  <authors>
    <author>DELL</author>
  </authors>
  <commentList>
    <comment ref="O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Q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sharedStrings.xml><?xml version="1.0" encoding="utf-8"?>
<sst xmlns="http://schemas.openxmlformats.org/spreadsheetml/2006/main" count="400" uniqueCount="273">
  <si>
    <t>Rural</t>
  </si>
  <si>
    <t>JODHPUR</t>
  </si>
  <si>
    <t>;ksx</t>
  </si>
  <si>
    <t>d{kk 6 ls 8</t>
  </si>
  <si>
    <t>SBI Osian</t>
  </si>
  <si>
    <t>SBIN0031206</t>
  </si>
  <si>
    <t>Bapini</t>
  </si>
  <si>
    <t>Raimalwada</t>
  </si>
  <si>
    <t>School Type:-</t>
  </si>
  <si>
    <t>District:-</t>
  </si>
  <si>
    <t>Village/Ward:-</t>
  </si>
  <si>
    <t>Bank Name/Adress:-</t>
  </si>
  <si>
    <t>Bank IFSC Code:-</t>
  </si>
  <si>
    <t>MDM Incharge Mobile No:-</t>
  </si>
  <si>
    <t>Block:-</t>
  </si>
  <si>
    <t>MDM Code:-</t>
  </si>
  <si>
    <t>Account No.:-</t>
  </si>
  <si>
    <t>MDM Inchage Name:-</t>
  </si>
  <si>
    <t>Principal Mob. Number:-</t>
  </si>
  <si>
    <t>Whatsapp No. Of MDM Incharge/ Head Of Institution:-</t>
  </si>
  <si>
    <t>Aadhar Number</t>
  </si>
  <si>
    <t xml:space="preserve">                        MDM Code:-</t>
  </si>
  <si>
    <t>Prepared By:-  Mr. Ummeda Ram (Teacher,GSSS Raimalwada) Mob.No-9166973141</t>
  </si>
  <si>
    <t>[kk|kUu</t>
  </si>
  <si>
    <t xml:space="preserve"> EmailAddress:-ummedtrdedu@gmail.com</t>
  </si>
  <si>
    <t>विकेन्द्रीयकृत रसोईघर के लिए दिनवार भोजन मेन्यू</t>
  </si>
  <si>
    <t>वार</t>
  </si>
  <si>
    <t>भोजन</t>
  </si>
  <si>
    <t>विशेष विवरण</t>
  </si>
  <si>
    <t>रोटी - सब्जी</t>
  </si>
  <si>
    <t xml:space="preserve">दूध </t>
  </si>
  <si>
    <t>रोटी - दाल</t>
  </si>
  <si>
    <t>d{kk 1 ls 5</t>
  </si>
  <si>
    <t>Total</t>
  </si>
  <si>
    <t>January</t>
  </si>
  <si>
    <t>February</t>
  </si>
  <si>
    <t>March</t>
  </si>
  <si>
    <t>April</t>
  </si>
  <si>
    <t>May</t>
  </si>
  <si>
    <t>June</t>
  </si>
  <si>
    <t>July</t>
  </si>
  <si>
    <t>August</t>
  </si>
  <si>
    <t>September</t>
  </si>
  <si>
    <t>October</t>
  </si>
  <si>
    <t>November</t>
  </si>
  <si>
    <t>December</t>
  </si>
  <si>
    <t>Start Date</t>
  </si>
  <si>
    <t>Total Day in this month</t>
  </si>
  <si>
    <t>End Date</t>
  </si>
  <si>
    <t>रवि॰अव॰</t>
  </si>
  <si>
    <t>शिक्षक सम्मे॰</t>
  </si>
  <si>
    <t>स्था॰अव॰</t>
  </si>
  <si>
    <t>मोहर्रम</t>
  </si>
  <si>
    <t>ईदुल-फ़ितर</t>
  </si>
  <si>
    <t>ईदुल-जुहा</t>
  </si>
  <si>
    <t>शिवरात्रि</t>
  </si>
  <si>
    <t>क्ले॰द्वारा घौ॰</t>
  </si>
  <si>
    <t>होलिका अव॰</t>
  </si>
  <si>
    <t>चैटिचंड</t>
  </si>
  <si>
    <t>रामनवमी</t>
  </si>
  <si>
    <t>महावीर ज॰</t>
  </si>
  <si>
    <t>गुड फ्रा॰</t>
  </si>
  <si>
    <t>अम्बे॰ज॰</t>
  </si>
  <si>
    <t>रक्षाबंधन</t>
  </si>
  <si>
    <t>जन्माष्टमी</t>
  </si>
  <si>
    <t>म॰गांधी ज॰</t>
  </si>
  <si>
    <t>दुर्गाष्टमी</t>
  </si>
  <si>
    <t>शीत॰अव॰</t>
  </si>
  <si>
    <t>दीपा॰ अव॰</t>
  </si>
  <si>
    <t>गु॰नानक॰ज॰</t>
  </si>
  <si>
    <t>क्रिसमस</t>
  </si>
  <si>
    <t>म॰प्रताप ज॰</t>
  </si>
  <si>
    <t>गु॰गोविंद॰ज॰</t>
  </si>
  <si>
    <t>स्व॰दिवस</t>
  </si>
  <si>
    <t>गण॰दिवस</t>
  </si>
  <si>
    <t>परशुराम ज॰</t>
  </si>
  <si>
    <t>रा॰दे॰/तेजा ज॰</t>
  </si>
  <si>
    <t>दशहरा</t>
  </si>
  <si>
    <t>ग्रीष्मावकाश</t>
  </si>
  <si>
    <t>खुला</t>
  </si>
  <si>
    <t>dksM</t>
  </si>
  <si>
    <t>बरवफ़ात</t>
  </si>
  <si>
    <t>Sr.Sec.(I to XII)</t>
  </si>
  <si>
    <t>Monday</t>
  </si>
  <si>
    <t>Tuesday</t>
  </si>
  <si>
    <t>Wednesday</t>
  </si>
  <si>
    <t>Thursday</t>
  </si>
  <si>
    <t>Friday</t>
  </si>
  <si>
    <t>Saturday</t>
  </si>
  <si>
    <t>---</t>
  </si>
  <si>
    <t>081511106901</t>
  </si>
  <si>
    <t>1 to 5</t>
  </si>
  <si>
    <t>6 to 8</t>
  </si>
  <si>
    <t>Milk</t>
  </si>
  <si>
    <t>Holiday</t>
  </si>
  <si>
    <t>क्र.सं.</t>
  </si>
  <si>
    <t>bl ,Dlsy çksxzke ds laca/k esa dqN egRoiw.kZ funsZ'k</t>
  </si>
  <si>
    <t>दिनांक</t>
  </si>
  <si>
    <t>हस्ताक्षर प्रभारी</t>
  </si>
  <si>
    <t>कक्षा 1 से 5</t>
  </si>
  <si>
    <t>कक्षा 6 से 8</t>
  </si>
  <si>
    <t>योग</t>
  </si>
  <si>
    <t>लाभान्वित विद्यार्थियों की संख्या</t>
  </si>
  <si>
    <t>दुग्ध गुणवता के मानक</t>
  </si>
  <si>
    <t>जांचकर्ता (SMC सदस्य/अभिभावक/अन्य आदि)</t>
  </si>
  <si>
    <t>जांचकर्ता की टिपण्णी (यदि कोई हो तो)</t>
  </si>
  <si>
    <t>हस्ताक्षर जांचकर्ता</t>
  </si>
  <si>
    <t>रंग</t>
  </si>
  <si>
    <t>गंध</t>
  </si>
  <si>
    <t>मिठास</t>
  </si>
  <si>
    <t>स्वाद</t>
  </si>
  <si>
    <t xml:space="preserve">Prepared By:-Ummed Tarad </t>
  </si>
  <si>
    <t>(Teacher,GSSS Raimalwada) Mob.No-9166973141  EmailAddress:-ummedtrdedu@gmail.com</t>
  </si>
  <si>
    <t>दुग्ध वितरण एवं स्टॉक पंजिका</t>
  </si>
  <si>
    <t>Bhanwari Devi</t>
  </si>
  <si>
    <t>Rekha</t>
  </si>
  <si>
    <t>Heera</t>
  </si>
  <si>
    <t>Female</t>
  </si>
  <si>
    <t>OBC</t>
  </si>
  <si>
    <t>ukekadu</t>
  </si>
  <si>
    <t xml:space="preserve">                School Category:-</t>
  </si>
  <si>
    <t>Month and Year:-</t>
  </si>
  <si>
    <t>----</t>
  </si>
  <si>
    <t>खिचडी</t>
  </si>
  <si>
    <t>चावल एवं दाल/सब्जी</t>
  </si>
  <si>
    <t>Sugar</t>
  </si>
  <si>
    <t>नामांकन</t>
  </si>
  <si>
    <t>छात्र</t>
  </si>
  <si>
    <t>छात्रा</t>
  </si>
  <si>
    <t>I</t>
  </si>
  <si>
    <t>II</t>
  </si>
  <si>
    <t>III</t>
  </si>
  <si>
    <t>IV</t>
  </si>
  <si>
    <t>V</t>
  </si>
  <si>
    <t>VI</t>
  </si>
  <si>
    <t>VII</t>
  </si>
  <si>
    <t>VIII</t>
  </si>
  <si>
    <t>d{kk&amp;1</t>
  </si>
  <si>
    <t>d{kk&amp;2</t>
  </si>
  <si>
    <t>d{kk&amp;3</t>
  </si>
  <si>
    <t>d{kk&amp;4</t>
  </si>
  <si>
    <t>d{kk&amp;5</t>
  </si>
  <si>
    <t>d{kk&amp;6</t>
  </si>
  <si>
    <t>d{kk&amp;7</t>
  </si>
  <si>
    <t>d{kk&amp;8</t>
  </si>
  <si>
    <t>(मुख्यमंत्री बाल गोपाल दुग्ध वितरण योजना)</t>
  </si>
  <si>
    <t>कक्षावार नामांकित विद्यार्थी</t>
  </si>
  <si>
    <t>कक्षा-1</t>
  </si>
  <si>
    <t>कक्षा-2</t>
  </si>
  <si>
    <t>कक्षा-3</t>
  </si>
  <si>
    <t>कक्षा-4</t>
  </si>
  <si>
    <t>कक्षा-5</t>
  </si>
  <si>
    <t>कक्षा-6</t>
  </si>
  <si>
    <t>कक्षा-7</t>
  </si>
  <si>
    <t>कक्षा-8</t>
  </si>
  <si>
    <t>सर्वयोग</t>
  </si>
  <si>
    <t>प्रति विद्यार्थी</t>
  </si>
  <si>
    <t>दुग्ध पाउडर</t>
  </si>
  <si>
    <t>चीनी</t>
  </si>
  <si>
    <t>तैयार दुग्ध</t>
  </si>
  <si>
    <t>15 ग्राम</t>
  </si>
  <si>
    <t>8.4 ग्राम</t>
  </si>
  <si>
    <t>150 मि.ली.</t>
  </si>
  <si>
    <t>20 ग्राम</t>
  </si>
  <si>
    <t>10.2 ग्राम</t>
  </si>
  <si>
    <t>200 मि.ली.</t>
  </si>
  <si>
    <t>Month :-</t>
  </si>
  <si>
    <t>नोट:-दुग्ध का वितरण प्रत्येक मंगलवार तथा शुक्रवार  (अवकाश होने पर अगले दिन) होगा.</t>
  </si>
  <si>
    <t>सप्ताह</t>
  </si>
  <si>
    <t>प्रथम</t>
  </si>
  <si>
    <t>द्वितीय</t>
  </si>
  <si>
    <t>तृतीय</t>
  </si>
  <si>
    <t>चतुर्थ</t>
  </si>
  <si>
    <t>पञ्चम</t>
  </si>
  <si>
    <t>लाभान्वित कक्षा 1 से 5</t>
  </si>
  <si>
    <t>कक्षा</t>
  </si>
  <si>
    <t>लाभान्वित कक्षा 6 से 8</t>
  </si>
  <si>
    <t>कुल लाभान्वित (1 से 8)</t>
  </si>
  <si>
    <t>कुल दुग्ध वितरण</t>
  </si>
  <si>
    <t>1-5 तक 15 ग्राम/विद्यार्थी</t>
  </si>
  <si>
    <t>योग (कुल खपत) 1-8 तक</t>
  </si>
  <si>
    <t>6-8 तक 20 ग्राम/विद्यार्थी</t>
  </si>
  <si>
    <t>कुल चीनी वितरण</t>
  </si>
  <si>
    <t>1-5 तक 8.4 ग्राम/विद्यार्थी</t>
  </si>
  <si>
    <t>6-8 तक 10.2 ग्राम/विद्यार्थी</t>
  </si>
  <si>
    <t>दुग्ध चालान संख्या</t>
  </si>
  <si>
    <t>दुग्ध पावडर वितरण</t>
  </si>
  <si>
    <t>गत शेष</t>
  </si>
  <si>
    <t>सप्लायर्स से प्राप्त</t>
  </si>
  <si>
    <t>शेष</t>
  </si>
  <si>
    <t>चीनी वितरण</t>
  </si>
  <si>
    <t>प्राप्त/ खरीद</t>
  </si>
  <si>
    <t>कुल योग</t>
  </si>
  <si>
    <t>दुग्ध</t>
  </si>
  <si>
    <t>अन्य स्त्रोत से प्राप्त</t>
  </si>
  <si>
    <t>माह के अंत में</t>
  </si>
  <si>
    <t>कुक कम हैल्पर-विवरण व भुगतान तालिका</t>
  </si>
  <si>
    <t>नाम</t>
  </si>
  <si>
    <t>जाति</t>
  </si>
  <si>
    <t>देय राशि</t>
  </si>
  <si>
    <t>पिछला शेष</t>
  </si>
  <si>
    <t xml:space="preserve">इस माह का </t>
  </si>
  <si>
    <t>भुगतान राशि</t>
  </si>
  <si>
    <t>अंत में शेष राशि</t>
  </si>
  <si>
    <t>समस्त भुगतान विवरण</t>
  </si>
  <si>
    <t>नाम सामग्री</t>
  </si>
  <si>
    <t>नाम क्रेता</t>
  </si>
  <si>
    <t>वाउचर सं व दिनांक</t>
  </si>
  <si>
    <t>वजन</t>
  </si>
  <si>
    <t>दर</t>
  </si>
  <si>
    <t>राशि</t>
  </si>
  <si>
    <t>दूध</t>
  </si>
  <si>
    <t>गैस</t>
  </si>
  <si>
    <t>कुक कम हैल्पर</t>
  </si>
  <si>
    <t>अन्य</t>
  </si>
  <si>
    <t>वित्तीय स्थिति</t>
  </si>
  <si>
    <t>प्रारम्भिक शेष</t>
  </si>
  <si>
    <t>प्राप्त राशि</t>
  </si>
  <si>
    <t>शेष राशि</t>
  </si>
  <si>
    <t>SDMC/SMC द्वारा प्रमाणीकरण</t>
  </si>
  <si>
    <t>हस्ताक्षर जाँचकर्त्ता</t>
  </si>
  <si>
    <t>हस्ताक्षर संस्था प्रधान</t>
  </si>
  <si>
    <t>हस्ताक्षर प्रमाणितकर्त्ता</t>
  </si>
  <si>
    <t>सप्ताह की खपत</t>
  </si>
  <si>
    <t>सरकारी विद्यालयों हेतु मुख्यमंत्री बाल गोपाल दुग्ध योजना कार्यक्रम</t>
  </si>
  <si>
    <t>कक्षा स्तर</t>
  </si>
  <si>
    <t>मिल्क पाउडर</t>
  </si>
  <si>
    <t>तैयार दुग्ध मात्रा</t>
  </si>
  <si>
    <t>चीनी की मात्रा</t>
  </si>
  <si>
    <t>1 से 5</t>
  </si>
  <si>
    <t>6 से 8</t>
  </si>
  <si>
    <t>20 ग्राम (0.020 किग्रा)</t>
  </si>
  <si>
    <t>150 मि.ली.ली</t>
  </si>
  <si>
    <t>8.4 ग्राम (0.0084 किग्रा)</t>
  </si>
  <si>
    <t>10.2 ग्राम (0.0102 किग्रा)</t>
  </si>
  <si>
    <r>
      <rPr>
        <b/>
        <sz val="18"/>
        <color rgb="FFC00000"/>
        <rFont val="Cambria"/>
        <family val="1"/>
        <scheme val="major"/>
      </rPr>
      <t>मुख्यमंत्री बाल गोपाल दुग्ध योजना</t>
    </r>
    <r>
      <rPr>
        <b/>
        <sz val="18"/>
        <color rgb="FF002060"/>
        <rFont val="Cambria"/>
        <family val="1"/>
        <scheme val="major"/>
      </rPr>
      <t xml:space="preserve"> के सम्बन्ध में कुछ महत्वपूर्ण बिंदु</t>
    </r>
  </si>
  <si>
    <t>15 ग्राम (0.015 0.015 किग्रा)</t>
  </si>
  <si>
    <r>
      <t xml:space="preserve">बाल गोपाल योजना के तहत दुग्ध वितरण प्रत्येक मंगलवार तथा शुक्रवार को प्रार्थना सभा के ठीक पश्चात किया जायेगा </t>
    </r>
    <r>
      <rPr>
        <b/>
        <sz val="12"/>
        <color rgb="FF002060"/>
        <rFont val="Cambria"/>
        <family val="1"/>
        <scheme val="major"/>
      </rPr>
      <t>l (यदि मंगलवार तथा शुक्रवार को राजकीय अवकाश है तो दुग्ध का वितरण आगामी कार्यदिवस को किया जायेगा)</t>
    </r>
  </si>
  <si>
    <r>
      <t xml:space="preserve">1. </t>
    </r>
    <r>
      <rPr>
        <b/>
        <sz val="11"/>
        <color rgb="FFFF0000"/>
        <rFont val="Cambria"/>
        <family val="1"/>
        <scheme val="major"/>
      </rPr>
      <t>"School Info"</t>
    </r>
    <r>
      <rPr>
        <b/>
        <sz val="11"/>
        <color rgb="FF002060"/>
        <rFont val="Cambria"/>
        <family val="1"/>
        <scheme val="major"/>
      </rPr>
      <t xml:space="preserve"> तथा  </t>
    </r>
    <r>
      <rPr>
        <b/>
        <sz val="11"/>
        <color rgb="FFFF0000"/>
        <rFont val="Cambria"/>
        <family val="1"/>
        <scheme val="major"/>
      </rPr>
      <t xml:space="preserve">"Milk Data Entry" </t>
    </r>
    <r>
      <rPr>
        <b/>
        <sz val="11"/>
        <color rgb="FF002060"/>
        <rFont val="Cambria"/>
        <family val="1"/>
        <scheme val="major"/>
      </rPr>
      <t xml:space="preserve">शीट्स की अनलॉक सेल्स में आवश्यक पूर्तियां करें. ध्यान रहे किसी ड्रॉप डाउन लिस्ट को आवश्यक हो तो ही छेड़ें अर्थात ड्रॉप डाउन लिस्ट में ऑटो आने वाले विकल्प के अलावा विकल्प को विशेष परिस्थिति में ही चयन करें. </t>
    </r>
  </si>
  <si>
    <r>
      <t xml:space="preserve">2. अन्य सारे प्रपत्र यथा- </t>
    </r>
    <r>
      <rPr>
        <b/>
        <sz val="12"/>
        <color rgb="FFFF0000"/>
        <rFont val="Cambria"/>
        <family val="1"/>
        <scheme val="major"/>
      </rPr>
      <t>"दुग्ध वितरण एवं दुग्ध स्टॉक पंजिका"</t>
    </r>
    <r>
      <rPr>
        <b/>
        <sz val="12"/>
        <color rgb="FF002060"/>
        <rFont val="Cambria"/>
        <family val="1"/>
        <scheme val="major"/>
      </rPr>
      <t xml:space="preserve"> एवं </t>
    </r>
    <r>
      <rPr>
        <b/>
        <sz val="12"/>
        <color rgb="FFFF0000"/>
        <rFont val="Cambria"/>
        <family val="1"/>
        <scheme val="major"/>
      </rPr>
      <t>"दुग्ध गुणवत्ता पंजिका"</t>
    </r>
    <r>
      <rPr>
        <b/>
        <sz val="12"/>
        <color rgb="FF002060"/>
        <rFont val="Cambria"/>
        <family val="1"/>
        <scheme val="major"/>
      </rPr>
      <t xml:space="preserve"> स्वत; ही तैयार हो जायेंगे, आवश्यकतानुसार प्रिंट लेवें.</t>
    </r>
  </si>
  <si>
    <t>कार्यालय :</t>
  </si>
  <si>
    <t>राजकीय उच्च माध्यमिक विद्यालय रायमलवाडा, बापिणी (जोधपुर)</t>
  </si>
  <si>
    <t>विद्यालय का यू-डाईस कोड :-</t>
  </si>
  <si>
    <t xml:space="preserve">कक्षा </t>
  </si>
  <si>
    <t>कुल</t>
  </si>
  <si>
    <t>कक्षा 1 से 5 चीनी दर :-</t>
  </si>
  <si>
    <t>कक्षा 6 से चीनी दर :-</t>
  </si>
  <si>
    <t>चीनी (1 से 5) मात्रा/विद्यार्थी</t>
  </si>
  <si>
    <t>कक्षा 6 से 8 दुग्ध खपत प्रति विद्यार्थी प्रतिदिन :-</t>
  </si>
  <si>
    <t>कक्षा 1 से 5 दुग्ध खपत प्रति विद्यार्थी  प्रतिदिन :-</t>
  </si>
  <si>
    <t xml:space="preserve">     चीनी      (1 से 5)</t>
  </si>
  <si>
    <t>कुक कम हैल्पर विवरण</t>
  </si>
  <si>
    <t>लिंग</t>
  </si>
  <si>
    <t>जाति वर्ग</t>
  </si>
  <si>
    <t>मानदेय प्रति कुक</t>
  </si>
  <si>
    <t>दुग्ध एवं चीनी स्टॉक (मात्रा किग्रा मेंलिखें)</t>
  </si>
  <si>
    <t>पदार्थ</t>
  </si>
  <si>
    <t>को शेष</t>
  </si>
  <si>
    <t>से गत माह तक प्राप्त</t>
  </si>
  <si>
    <t>अन्य स्त्रोत से उधार लिया या दिया (+/-)</t>
  </si>
  <si>
    <t>से गत माह तक व्यय</t>
  </si>
  <si>
    <t>dqy ¼3$4$5$6½</t>
  </si>
  <si>
    <t xml:space="preserve">सप्लायर्स (सरकार) से माह के दौरान प्राप्त </t>
  </si>
  <si>
    <t>राशन डीलर से उधार लिया या दिया (+/-)</t>
  </si>
  <si>
    <t>समेकित मासिक लाभान्वित विद्यार्थी संख्या</t>
  </si>
  <si>
    <t>अवकाश/खुला</t>
  </si>
  <si>
    <t>आज का मीनू</t>
  </si>
  <si>
    <t>लाभान्वित</t>
  </si>
  <si>
    <t>किसी स्त्रोत से खरीदी चीनी मात्रा (किग्रा)</t>
  </si>
  <si>
    <t>सप्लायर्स से माह में प्राप्त दुग्ध (किग्रा)</t>
  </si>
  <si>
    <t>अन्यत्र से प्राप्त (किग्रा)</t>
  </si>
  <si>
    <t xml:space="preserve">नोट :- किसी ड्रॉप डाउन लिस्ट को आवश्यक हो तो ही छेड़ें अर्थात ड्रॉप डाउन लिस्ट में ऑटो आने वाले विकल्प के अलावा विकल्प को विशेष परिस्थिति में ही चयन करें. </t>
  </si>
  <si>
    <t>Updated On 09-12-2022</t>
  </si>
</sst>
</file>

<file path=xl/styles.xml><?xml version="1.0" encoding="utf-8"?>
<styleSheet xmlns="http://schemas.openxmlformats.org/spreadsheetml/2006/main">
  <numFmts count="12">
    <numFmt numFmtId="164" formatCode="[$-409]mmmm/yy;@"/>
    <numFmt numFmtId="165" formatCode="0.000"/>
    <numFmt numFmtId="166" formatCode="[$-409]d/mmm/yy;@"/>
    <numFmt numFmtId="167" formatCode="0.000\ &quot;Kg.&quot;"/>
    <numFmt numFmtId="168" formatCode="[$₹-449]\ #,##0;[Red][$₹-449]\ #,##0"/>
    <numFmt numFmtId="169" formatCode="[$₹-4009]\ #,##0.00"/>
    <numFmt numFmtId="170" formatCode="[$-409]d/mmm/yyyy;@"/>
    <numFmt numFmtId="171" formatCode="[$₹-4009]\ #,##0.000"/>
    <numFmt numFmtId="172" formatCode="[$-409]mmm/yy;@"/>
    <numFmt numFmtId="173" formatCode="0."/>
    <numFmt numFmtId="174" formatCode="0.0\ &quot;gm&quot;"/>
    <numFmt numFmtId="175" formatCode="[$-14009]dd/mm/yyyy;@"/>
  </numFmts>
  <fonts count="103">
    <font>
      <sz val="11"/>
      <color theme="1"/>
      <name val="Calibri"/>
      <family val="2"/>
      <scheme val="minor"/>
    </font>
    <font>
      <b/>
      <sz val="11"/>
      <name val="Cambria"/>
      <family val="1"/>
      <scheme val="major"/>
    </font>
    <font>
      <sz val="11"/>
      <color theme="1"/>
      <name val="Cambria"/>
      <family val="1"/>
      <scheme val="major"/>
    </font>
    <font>
      <b/>
      <sz val="10"/>
      <name val="Cambria"/>
      <family val="1"/>
      <scheme val="major"/>
    </font>
    <font>
      <b/>
      <sz val="14"/>
      <name val="Cambria"/>
      <family val="1"/>
      <scheme val="major"/>
    </font>
    <font>
      <sz val="11"/>
      <color theme="1"/>
      <name val="DevLys 010"/>
    </font>
    <font>
      <b/>
      <sz val="11"/>
      <color theme="1"/>
      <name val="Calibri"/>
      <family val="2"/>
      <scheme val="minor"/>
    </font>
    <font>
      <sz val="11"/>
      <color theme="0"/>
      <name val="Calibri"/>
      <family val="2"/>
      <scheme val="minor"/>
    </font>
    <font>
      <b/>
      <sz val="12"/>
      <color theme="1"/>
      <name val="Cambria"/>
      <family val="1"/>
      <scheme val="major"/>
    </font>
    <font>
      <b/>
      <sz val="26"/>
      <color theme="1"/>
      <name val="DevLys 010"/>
    </font>
    <font>
      <b/>
      <sz val="18"/>
      <color theme="1"/>
      <name val="Cambria"/>
      <family val="1"/>
      <scheme val="major"/>
    </font>
    <font>
      <b/>
      <sz val="20"/>
      <color theme="1"/>
      <name val="Cambria"/>
      <family val="1"/>
      <scheme val="major"/>
    </font>
    <font>
      <b/>
      <sz val="14"/>
      <color theme="0"/>
      <name val="Cambria"/>
      <family val="1"/>
      <scheme val="major"/>
    </font>
    <font>
      <b/>
      <sz val="28"/>
      <color theme="0"/>
      <name val="DevLys 010"/>
    </font>
    <font>
      <b/>
      <sz val="14"/>
      <color theme="1"/>
      <name val="Cambria"/>
      <family val="1"/>
      <scheme val="major"/>
    </font>
    <font>
      <b/>
      <sz val="36"/>
      <color theme="0"/>
      <name val="DevLys 010"/>
    </font>
    <font>
      <b/>
      <sz val="12"/>
      <color theme="0"/>
      <name val="DevLys 010"/>
    </font>
    <font>
      <sz val="14"/>
      <color theme="1"/>
      <name val="Calibri"/>
      <family val="2"/>
      <scheme val="minor"/>
    </font>
    <font>
      <b/>
      <sz val="19"/>
      <color theme="0"/>
      <name val="Cambria"/>
      <family val="1"/>
      <scheme val="major"/>
    </font>
    <font>
      <i/>
      <sz val="22"/>
      <color rgb="FFFFFF00"/>
      <name val="DeVinne Txt BT"/>
      <family val="1"/>
    </font>
    <font>
      <b/>
      <sz val="11"/>
      <color rgb="FFFFFF00"/>
      <name val="Cambria"/>
      <family val="1"/>
      <scheme val="major"/>
    </font>
    <font>
      <b/>
      <sz val="13"/>
      <color theme="1"/>
      <name val="Calibri"/>
      <family val="2"/>
      <scheme val="minor"/>
    </font>
    <font>
      <b/>
      <sz val="24"/>
      <color rgb="FFFFFF00"/>
      <name val="DevLys 010"/>
    </font>
    <font>
      <b/>
      <sz val="10"/>
      <color theme="1"/>
      <name val="Calibri"/>
      <family val="2"/>
      <scheme val="minor"/>
    </font>
    <font>
      <sz val="16"/>
      <color theme="0"/>
      <name val="Cambria"/>
      <family val="1"/>
      <scheme val="major"/>
    </font>
    <font>
      <sz val="9"/>
      <color theme="0"/>
      <name val="Calibri"/>
      <family val="2"/>
      <scheme val="minor"/>
    </font>
    <font>
      <sz val="18"/>
      <color theme="0"/>
      <name val="Calibri"/>
      <family val="2"/>
      <scheme val="minor"/>
    </font>
    <font>
      <u/>
      <sz val="11"/>
      <color theme="10"/>
      <name val="Calibri"/>
      <family val="2"/>
    </font>
    <font>
      <b/>
      <sz val="11"/>
      <color theme="1"/>
      <name val="Cambria"/>
      <family val="1"/>
      <scheme val="major"/>
    </font>
    <font>
      <b/>
      <sz val="10"/>
      <color rgb="FF00B0F0"/>
      <name val="Calibri"/>
      <family val="2"/>
      <scheme val="minor"/>
    </font>
    <font>
      <b/>
      <sz val="11"/>
      <color rgb="FF00B0F0"/>
      <name val="Calibri"/>
      <family val="2"/>
      <scheme val="minor"/>
    </font>
    <font>
      <b/>
      <sz val="11"/>
      <color rgb="FFFF0000"/>
      <name val="DevLys 010"/>
    </font>
    <font>
      <sz val="12"/>
      <color theme="1"/>
      <name val="Cambria"/>
      <family val="1"/>
      <scheme val="major"/>
    </font>
    <font>
      <b/>
      <sz val="10"/>
      <color rgb="FF002060"/>
      <name val="Calibri"/>
      <family val="2"/>
      <scheme val="minor"/>
    </font>
    <font>
      <b/>
      <sz val="12"/>
      <color rgb="FF002060"/>
      <name val="Cambria"/>
      <family val="1"/>
      <scheme val="major"/>
    </font>
    <font>
      <b/>
      <sz val="14"/>
      <color rgb="FFC00000"/>
      <name val="Cambria"/>
      <family val="1"/>
      <scheme val="major"/>
    </font>
    <font>
      <b/>
      <sz val="16"/>
      <color rgb="FFFFFF00"/>
      <name val="Cambria"/>
      <family val="1"/>
      <scheme val="major"/>
    </font>
    <font>
      <b/>
      <sz val="16"/>
      <color rgb="FF002060"/>
      <name val="Cambria"/>
      <family val="1"/>
      <scheme val="major"/>
    </font>
    <font>
      <b/>
      <sz val="16"/>
      <color theme="1"/>
      <name val="Cambria"/>
      <family val="1"/>
      <scheme val="major"/>
    </font>
    <font>
      <sz val="9"/>
      <color indexed="81"/>
      <name val="Tahoma"/>
      <family val="2"/>
    </font>
    <font>
      <b/>
      <sz val="9"/>
      <color indexed="81"/>
      <name val="Tahoma"/>
      <family val="2"/>
    </font>
    <font>
      <b/>
      <sz val="9"/>
      <color indexed="81"/>
      <name val="DevLys 010"/>
    </font>
    <font>
      <b/>
      <sz val="16"/>
      <color indexed="81"/>
      <name val="DevLys 010"/>
    </font>
    <font>
      <b/>
      <sz val="20"/>
      <color rgb="FF002060"/>
      <name val="Cambria"/>
      <family val="1"/>
      <scheme val="major"/>
    </font>
    <font>
      <sz val="10"/>
      <color theme="1"/>
      <name val="Calibri"/>
      <family val="2"/>
      <scheme val="minor"/>
    </font>
    <font>
      <b/>
      <sz val="18"/>
      <color rgb="FF002060"/>
      <name val="DevLys 010"/>
    </font>
    <font>
      <b/>
      <sz val="12"/>
      <color rgb="FFC00000"/>
      <name val="Cambria"/>
      <family val="1"/>
      <scheme val="major"/>
    </font>
    <font>
      <sz val="14"/>
      <color rgb="FF002060"/>
      <name val="Cambria"/>
      <family val="1"/>
      <scheme val="major"/>
    </font>
    <font>
      <b/>
      <sz val="10"/>
      <color theme="0"/>
      <name val="Cambria"/>
      <family val="1"/>
      <scheme val="major"/>
    </font>
    <font>
      <sz val="16"/>
      <color rgb="FF002060"/>
      <name val="Aldine721 BT"/>
      <family val="1"/>
    </font>
    <font>
      <b/>
      <sz val="16"/>
      <color rgb="FFC00000"/>
      <name val="Aldine721 BT"/>
      <family val="1"/>
    </font>
    <font>
      <b/>
      <sz val="11"/>
      <color theme="1"/>
      <name val="DevLys 010"/>
    </font>
    <font>
      <b/>
      <sz val="14"/>
      <color rgb="FFFFFF00"/>
      <name val="Cambria"/>
      <family val="1"/>
      <scheme val="major"/>
    </font>
    <font>
      <b/>
      <sz val="12"/>
      <color rgb="FFFFFF00"/>
      <name val="Cambria"/>
      <family val="1"/>
      <scheme val="major"/>
    </font>
    <font>
      <sz val="12"/>
      <color theme="1"/>
      <name val="Calibri"/>
      <family val="2"/>
      <scheme val="minor"/>
    </font>
    <font>
      <b/>
      <sz val="12"/>
      <color rgb="FFFF0000"/>
      <name val="Cambria"/>
      <family val="1"/>
      <scheme val="major"/>
    </font>
    <font>
      <b/>
      <i/>
      <sz val="24"/>
      <color rgb="FFFFFF00"/>
      <name val="DeVinne Txt BT"/>
      <family val="1"/>
    </font>
    <font>
      <b/>
      <sz val="18"/>
      <color rgb="FFC00000"/>
      <name val="Calibri"/>
      <family val="2"/>
      <scheme val="minor"/>
    </font>
    <font>
      <b/>
      <sz val="20"/>
      <color rgb="FFFFFF00"/>
      <name val="DevLys 010"/>
    </font>
    <font>
      <b/>
      <sz val="14"/>
      <color rgb="FF002060"/>
      <name val="Cambria"/>
      <family val="1"/>
      <scheme val="major"/>
    </font>
    <font>
      <b/>
      <sz val="18"/>
      <color theme="0"/>
      <name val="Cambria"/>
      <family val="1"/>
      <scheme val="major"/>
    </font>
    <font>
      <sz val="11"/>
      <color rgb="FF002060"/>
      <name val="Cambria"/>
      <family val="1"/>
      <scheme val="major"/>
    </font>
    <font>
      <b/>
      <sz val="22"/>
      <color rgb="FF002060"/>
      <name val="Cambria"/>
      <family val="1"/>
      <scheme val="major"/>
    </font>
    <font>
      <b/>
      <sz val="11"/>
      <color rgb="FF002060"/>
      <name val="Cambria"/>
      <family val="1"/>
      <scheme val="major"/>
    </font>
    <font>
      <b/>
      <sz val="10"/>
      <color rgb="FF002060"/>
      <name val="Cambria"/>
      <family val="1"/>
      <scheme val="major"/>
    </font>
    <font>
      <b/>
      <sz val="9"/>
      <color rgb="FF002060"/>
      <name val="Cambria"/>
      <family val="1"/>
      <scheme val="major"/>
    </font>
    <font>
      <b/>
      <sz val="8"/>
      <color rgb="FFC00000"/>
      <name val="Cambria"/>
      <family val="1"/>
      <scheme val="major"/>
    </font>
    <font>
      <sz val="10"/>
      <color rgb="FF002060"/>
      <name val="Cambria"/>
      <family val="1"/>
      <scheme val="major"/>
    </font>
    <font>
      <b/>
      <vertAlign val="superscript"/>
      <sz val="12"/>
      <color rgb="FFC00000"/>
      <name val="Cambria"/>
      <family val="1"/>
      <scheme val="major"/>
    </font>
    <font>
      <b/>
      <vertAlign val="superscript"/>
      <sz val="12"/>
      <color rgb="FF002060"/>
      <name val="Cambria"/>
      <family val="1"/>
      <scheme val="major"/>
    </font>
    <font>
      <sz val="8"/>
      <color rgb="FFC00000"/>
      <name val="Cambria"/>
      <family val="1"/>
      <scheme val="major"/>
    </font>
    <font>
      <sz val="8"/>
      <color rgb="FF002060"/>
      <name val="Cambria"/>
      <family val="1"/>
      <scheme val="major"/>
    </font>
    <font>
      <sz val="8"/>
      <color rgb="FFFF0000"/>
      <name val="Cambria"/>
      <family val="1"/>
      <scheme val="major"/>
    </font>
    <font>
      <b/>
      <sz val="16"/>
      <color rgb="FFC00000"/>
      <name val="Cambria"/>
      <family val="1"/>
      <scheme val="major"/>
    </font>
    <font>
      <b/>
      <sz val="36"/>
      <color rgb="FF002060"/>
      <name val="DevLys 010"/>
    </font>
    <font>
      <b/>
      <vertAlign val="superscript"/>
      <sz val="14"/>
      <color rgb="FF002060"/>
      <name val="Cambria"/>
      <family val="1"/>
      <scheme val="major"/>
    </font>
    <font>
      <b/>
      <vertAlign val="superscript"/>
      <sz val="16"/>
      <color rgb="FF002060"/>
      <name val="Cambria"/>
      <family val="1"/>
      <scheme val="major"/>
    </font>
    <font>
      <sz val="12"/>
      <color rgb="FF002060"/>
      <name val="Cambria"/>
      <family val="1"/>
      <scheme val="major"/>
    </font>
    <font>
      <b/>
      <vertAlign val="superscript"/>
      <sz val="14"/>
      <color rgb="FFC00000"/>
      <name val="Cambria"/>
      <family val="1"/>
      <scheme val="major"/>
    </font>
    <font>
      <b/>
      <sz val="26"/>
      <color rgb="FF002060"/>
      <name val="Cambria"/>
      <family val="1"/>
      <scheme val="major"/>
    </font>
    <font>
      <b/>
      <vertAlign val="superscript"/>
      <sz val="20"/>
      <color rgb="FFC00000"/>
      <name val="Cambria"/>
      <family val="1"/>
      <scheme val="major"/>
    </font>
    <font>
      <b/>
      <vertAlign val="superscript"/>
      <sz val="20"/>
      <color rgb="FF002060"/>
      <name val="Cambria"/>
      <family val="1"/>
      <scheme val="major"/>
    </font>
    <font>
      <sz val="18"/>
      <color rgb="FF002060"/>
      <name val="Cambria"/>
      <family val="1"/>
      <scheme val="major"/>
    </font>
    <font>
      <b/>
      <sz val="26"/>
      <color rgb="FFC00000"/>
      <name val="Cambria"/>
      <family val="1"/>
      <scheme val="major"/>
    </font>
    <font>
      <b/>
      <sz val="22"/>
      <color rgb="FFC00000"/>
      <name val="Cambria"/>
      <family val="1"/>
      <scheme val="major"/>
    </font>
    <font>
      <b/>
      <vertAlign val="superscript"/>
      <sz val="18"/>
      <color rgb="FF002060"/>
      <name val="Cambria"/>
      <family val="1"/>
      <scheme val="major"/>
    </font>
    <font>
      <b/>
      <sz val="16"/>
      <color theme="1"/>
      <name val="Calibri"/>
      <family val="2"/>
      <scheme val="minor"/>
    </font>
    <font>
      <b/>
      <sz val="18"/>
      <color rgb="FF002060"/>
      <name val="Cambria"/>
      <family val="1"/>
      <scheme val="major"/>
    </font>
    <font>
      <b/>
      <sz val="18"/>
      <color rgb="FFC00000"/>
      <name val="Cambria"/>
      <family val="1"/>
      <scheme val="major"/>
    </font>
    <font>
      <b/>
      <sz val="9"/>
      <color rgb="FFC00000"/>
      <name val="Cambria"/>
      <family val="1"/>
      <scheme val="major"/>
    </font>
    <font>
      <b/>
      <sz val="11"/>
      <color rgb="FFFF0000"/>
      <name val="Cambria"/>
      <family val="1"/>
      <scheme val="major"/>
    </font>
    <font>
      <b/>
      <sz val="28"/>
      <color theme="0"/>
      <name val="Cambria"/>
      <family val="1"/>
      <scheme val="major"/>
    </font>
    <font>
      <b/>
      <sz val="26"/>
      <color theme="0"/>
      <name val="Cambria"/>
      <family val="1"/>
      <scheme val="major"/>
    </font>
    <font>
      <b/>
      <sz val="24"/>
      <color theme="0"/>
      <name val="Cambria"/>
      <family val="1"/>
      <scheme val="major"/>
    </font>
    <font>
      <b/>
      <sz val="24"/>
      <color rgb="FF002060"/>
      <name val="Cambria"/>
      <family val="1"/>
      <scheme val="major"/>
    </font>
    <font>
      <b/>
      <sz val="20"/>
      <color theme="0"/>
      <name val="Cambria"/>
      <family val="1"/>
      <scheme val="major"/>
    </font>
    <font>
      <b/>
      <sz val="12"/>
      <color theme="0"/>
      <name val="Cambria"/>
      <family val="1"/>
      <scheme val="major"/>
    </font>
    <font>
      <b/>
      <sz val="11"/>
      <color theme="0"/>
      <name val="Cambria"/>
      <family val="1"/>
      <scheme val="major"/>
    </font>
    <font>
      <b/>
      <sz val="22"/>
      <color rgb="FFFFFF00"/>
      <name val="Cambria"/>
      <family val="1"/>
      <scheme val="major"/>
    </font>
    <font>
      <b/>
      <sz val="20"/>
      <color rgb="FFFFFF00"/>
      <name val="Cambria"/>
      <family val="1"/>
      <scheme val="major"/>
    </font>
    <font>
      <b/>
      <sz val="18"/>
      <color rgb="FFFFFF00"/>
      <name val="Cambria"/>
      <family val="1"/>
      <scheme val="major"/>
    </font>
    <font>
      <b/>
      <sz val="8"/>
      <color rgb="FF002060"/>
      <name val="Cambria"/>
      <family val="1"/>
      <scheme val="major"/>
    </font>
    <font>
      <b/>
      <sz val="28"/>
      <color rgb="FF002060"/>
      <name val="DevLys 010"/>
    </font>
  </fonts>
  <fills count="2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tint="0.14999847407452621"/>
        <bgColor indexed="64"/>
      </patternFill>
    </fill>
    <fill>
      <patternFill patternType="solid">
        <fgColor theme="0"/>
        <bgColor indexed="64"/>
      </patternFill>
    </fill>
    <fill>
      <patternFill patternType="solid">
        <fgColor rgb="FF00B0F0"/>
        <bgColor indexed="64"/>
      </patternFill>
    </fill>
    <fill>
      <gradientFill degree="90">
        <stop position="0">
          <color rgb="FF002060"/>
        </stop>
        <stop position="1">
          <color theme="1"/>
        </stop>
      </gradientFill>
    </fill>
    <fill>
      <gradientFill degree="90">
        <stop position="0">
          <color theme="9" tint="0.80001220740379042"/>
        </stop>
        <stop position="1">
          <color theme="8" tint="0.80001220740379042"/>
        </stop>
      </gradientFill>
    </fill>
    <fill>
      <gradientFill degree="45">
        <stop position="0">
          <color theme="1"/>
        </stop>
        <stop position="1">
          <color rgb="FF002060"/>
        </stop>
      </gradientFill>
    </fill>
    <fill>
      <gradientFill degree="90">
        <stop position="0">
          <color rgb="FFFF0000"/>
        </stop>
        <stop position="1">
          <color rgb="FFFFC000"/>
        </stop>
      </gradientFill>
    </fill>
    <fill>
      <gradientFill degree="90">
        <stop position="0">
          <color theme="5"/>
        </stop>
        <stop position="1">
          <color rgb="FF00B050"/>
        </stop>
      </gradientFill>
    </fill>
    <fill>
      <gradientFill degree="90">
        <stop position="0">
          <color theme="9" tint="0.40000610370189521"/>
        </stop>
        <stop position="1">
          <color theme="9" tint="-0.25098422193060094"/>
        </stop>
      </gradientFill>
    </fill>
    <fill>
      <gradientFill degree="90">
        <stop position="0">
          <color theme="0" tint="-5.0965910824915313E-2"/>
        </stop>
        <stop position="1">
          <color theme="0" tint="-0.1490218817712943"/>
        </stop>
      </gradientFill>
    </fill>
    <fill>
      <gradientFill degree="90">
        <stop position="0">
          <color rgb="FF92D050"/>
        </stop>
        <stop position="1">
          <color rgb="FF00B050"/>
        </stop>
      </gradientFill>
    </fill>
    <fill>
      <patternFill patternType="solid">
        <fgColor rgb="FF002060"/>
        <bgColor indexed="64"/>
      </patternFill>
    </fill>
    <fill>
      <patternFill patternType="solid">
        <fgColor theme="1"/>
        <bgColor auto="1"/>
      </patternFill>
    </fill>
    <fill>
      <patternFill patternType="solid">
        <fgColor rgb="FF0070C0"/>
        <bgColor indexed="64"/>
      </patternFill>
    </fill>
    <fill>
      <patternFill patternType="solid">
        <fgColor rgb="FFFFFF00"/>
        <bgColor indexed="64"/>
      </patternFill>
    </fill>
    <fill>
      <gradientFill degree="90">
        <stop position="0">
          <color rgb="FF002060"/>
        </stop>
        <stop position="1">
          <color theme="3" tint="-0.49803155613879818"/>
        </stop>
      </gradient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diagonal/>
    </border>
    <border>
      <left style="thin">
        <color rgb="FFFF0000"/>
      </left>
      <right style="thin">
        <color rgb="FFFF0000"/>
      </right>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top style="thin">
        <color rgb="FFFF0000"/>
      </top>
      <bottom style="thin">
        <color rgb="FFFF0000"/>
      </bottom>
      <diagonal/>
    </border>
    <border>
      <left/>
      <right/>
      <top style="thin">
        <color rgb="FFFF0000"/>
      </top>
      <bottom style="medium">
        <color rgb="FFFF0000"/>
      </bottom>
      <diagonal/>
    </border>
    <border>
      <left/>
      <right/>
      <top style="medium">
        <color rgb="FFFF0000"/>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thin">
        <color rgb="FFFF0000"/>
      </left>
      <right style="thin">
        <color rgb="FFFF0000"/>
      </right>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medium">
        <color rgb="FFFF0000"/>
      </right>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thin">
        <color rgb="FFFF0000"/>
      </left>
      <right/>
      <top/>
      <bottom/>
      <diagonal/>
    </border>
    <border>
      <left style="medium">
        <color rgb="FFFF0000"/>
      </left>
      <right/>
      <top/>
      <bottom/>
      <diagonal/>
    </border>
    <border>
      <left style="thin">
        <color rgb="FFFF0000"/>
      </left>
      <right/>
      <top style="medium">
        <color rgb="FFFF0000"/>
      </top>
      <bottom style="medium">
        <color rgb="FFFF0000"/>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medium">
        <color rgb="FFFF0000"/>
      </bottom>
      <diagonal/>
    </border>
    <border>
      <left/>
      <right style="medium">
        <color rgb="FFFF0000"/>
      </right>
      <top style="thin">
        <color rgb="FFFF0000"/>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medium">
        <color rgb="FFFF0000"/>
      </right>
      <top style="thin">
        <color rgb="FFFF0000"/>
      </top>
      <bottom style="medium">
        <color rgb="FFFF0000"/>
      </bottom>
      <diagonal/>
    </border>
    <border>
      <left style="medium">
        <color rgb="FFFFFF00"/>
      </left>
      <right/>
      <top/>
      <bottom/>
      <diagonal/>
    </border>
    <border>
      <left style="medium">
        <color rgb="FFFF0000"/>
      </left>
      <right/>
      <top/>
      <bottom style="thin">
        <color rgb="FFFF0000"/>
      </bottom>
      <diagonal/>
    </border>
    <border>
      <left/>
      <right style="thin">
        <color rgb="FFFF0000"/>
      </right>
      <top/>
      <bottom/>
      <diagonal/>
    </border>
    <border>
      <left style="thin">
        <color rgb="FFFF0000"/>
      </left>
      <right style="medium">
        <color rgb="FFFF0000"/>
      </right>
      <top/>
      <bottom/>
      <diagonal/>
    </border>
    <border>
      <left/>
      <right style="thin">
        <color rgb="FFFF0000"/>
      </right>
      <top/>
      <bottom style="thin">
        <color rgb="FFFF0000"/>
      </bottom>
      <diagonal/>
    </border>
    <border>
      <left style="medium">
        <color rgb="FFFF0000"/>
      </left>
      <right/>
      <top style="thin">
        <color rgb="FFFF0000"/>
      </top>
      <bottom/>
      <diagonal/>
    </border>
  </borders>
  <cellStyleXfs count="2">
    <xf numFmtId="0" fontId="0" fillId="0" borderId="0"/>
    <xf numFmtId="0" fontId="27" fillId="0" borderId="0" applyNumberFormat="0" applyFill="0" applyBorder="0" applyAlignment="0" applyProtection="0">
      <alignment vertical="top"/>
      <protection locked="0"/>
    </xf>
  </cellStyleXfs>
  <cellXfs count="737">
    <xf numFmtId="0" fontId="0" fillId="0" borderId="0" xfId="0"/>
    <xf numFmtId="0" fontId="7" fillId="15" borderId="0" xfId="0" applyFont="1" applyFill="1" applyAlignment="1" applyProtection="1">
      <alignment horizontal="center" vertical="center"/>
      <protection hidden="1"/>
    </xf>
    <xf numFmtId="0" fontId="0" fillId="15" borderId="0" xfId="0" applyFill="1" applyProtection="1">
      <protection hidden="1"/>
    </xf>
    <xf numFmtId="0" fontId="25" fillId="15" borderId="1" xfId="0" applyFont="1" applyFill="1" applyBorder="1" applyAlignment="1" applyProtection="1">
      <alignment horizontal="center" vertical="center" wrapText="1"/>
      <protection hidden="1"/>
    </xf>
    <xf numFmtId="0" fontId="14" fillId="8" borderId="9" xfId="0" applyFont="1" applyFill="1" applyBorder="1" applyAlignment="1" applyProtection="1">
      <alignment horizontal="center" vertical="center"/>
      <protection locked="0"/>
    </xf>
    <xf numFmtId="1" fontId="14" fillId="8" borderId="14" xfId="0" applyNumberFormat="1" applyFont="1" applyFill="1" applyBorder="1" applyAlignment="1" applyProtection="1">
      <alignment horizontal="center" vertical="center"/>
      <protection locked="0"/>
    </xf>
    <xf numFmtId="0" fontId="14" fillId="8" borderId="16" xfId="0" applyFont="1" applyFill="1" applyBorder="1" applyAlignment="1" applyProtection="1">
      <alignment horizontal="center" vertical="center"/>
      <protection locked="0"/>
    </xf>
    <xf numFmtId="1" fontId="14" fillId="8" borderId="17" xfId="0" applyNumberFormat="1" applyFont="1" applyFill="1" applyBorder="1" applyAlignment="1" applyProtection="1">
      <alignment horizontal="center" vertical="center"/>
      <protection locked="0"/>
    </xf>
    <xf numFmtId="0" fontId="0" fillId="6" borderId="0" xfId="0" applyFill="1" applyProtection="1">
      <protection hidden="1"/>
    </xf>
    <xf numFmtId="0" fontId="14" fillId="8" borderId="24" xfId="0" applyFont="1" applyFill="1" applyBorder="1" applyAlignment="1" applyProtection="1">
      <alignment horizontal="center" vertical="center"/>
      <protection locked="0"/>
    </xf>
    <xf numFmtId="1" fontId="14" fillId="8" borderId="62" xfId="0" applyNumberFormat="1" applyFont="1" applyFill="1" applyBorder="1" applyAlignment="1" applyProtection="1">
      <alignment horizontal="center" vertical="center"/>
      <protection locked="0"/>
    </xf>
    <xf numFmtId="0" fontId="14" fillId="8" borderId="11" xfId="0" applyFont="1" applyFill="1" applyBorder="1" applyAlignment="1" applyProtection="1">
      <alignment horizontal="center" vertical="center"/>
      <protection locked="0"/>
    </xf>
    <xf numFmtId="1" fontId="14" fillId="8" borderId="12" xfId="0" applyNumberFormat="1" applyFont="1" applyFill="1" applyBorder="1" applyAlignment="1" applyProtection="1">
      <alignment horizontal="center" vertical="center"/>
      <protection locked="0"/>
    </xf>
    <xf numFmtId="0" fontId="0" fillId="6" borderId="0" xfId="0" applyFill="1" applyAlignment="1" applyProtection="1">
      <protection hidden="1"/>
    </xf>
    <xf numFmtId="0" fontId="0" fillId="0" borderId="0" xfId="0" applyProtection="1">
      <protection hidden="1"/>
    </xf>
    <xf numFmtId="17" fontId="0" fillId="6" borderId="0" xfId="0" applyNumberFormat="1" applyFill="1" applyAlignment="1" applyProtection="1">
      <alignment horizontal="center" vertical="center"/>
      <protection hidden="1"/>
    </xf>
    <xf numFmtId="14" fontId="0" fillId="6" borderId="0" xfId="0" applyNumberFormat="1" applyFill="1" applyAlignment="1" applyProtection="1">
      <alignment horizontal="center" vertical="center"/>
      <protection hidden="1"/>
    </xf>
    <xf numFmtId="0" fontId="17" fillId="6" borderId="0" xfId="0" applyFont="1" applyFill="1" applyProtection="1">
      <protection hidden="1"/>
    </xf>
    <xf numFmtId="0" fontId="5" fillId="6" borderId="0" xfId="0" applyFont="1" applyFill="1" applyProtection="1">
      <protection hidden="1"/>
    </xf>
    <xf numFmtId="0" fontId="0" fillId="6" borderId="0" xfId="0" applyFill="1" applyAlignment="1" applyProtection="1">
      <alignment horizontal="center" vertical="center"/>
      <protection hidden="1"/>
    </xf>
    <xf numFmtId="0" fontId="6" fillId="6" borderId="0" xfId="0" applyFont="1" applyFill="1" applyProtection="1">
      <protection hidden="1"/>
    </xf>
    <xf numFmtId="1" fontId="30" fillId="6" borderId="0" xfId="0" applyNumberFormat="1" applyFont="1" applyFill="1" applyAlignment="1" applyProtection="1">
      <alignment horizontal="center"/>
      <protection hidden="1"/>
    </xf>
    <xf numFmtId="165" fontId="30" fillId="6" borderId="0" xfId="0" applyNumberFormat="1" applyFont="1" applyFill="1" applyAlignment="1" applyProtection="1">
      <alignment horizontal="center"/>
      <protection hidden="1"/>
    </xf>
    <xf numFmtId="165" fontId="0" fillId="6" borderId="0" xfId="0" applyNumberFormat="1" applyFill="1" applyProtection="1">
      <protection hidden="1"/>
    </xf>
    <xf numFmtId="0" fontId="0" fillId="6" borderId="0" xfId="0" applyFill="1" applyBorder="1" applyAlignment="1" applyProtection="1">
      <protection hidden="1"/>
    </xf>
    <xf numFmtId="167" fontId="14" fillId="8" borderId="22" xfId="0" applyNumberFormat="1" applyFont="1" applyFill="1" applyBorder="1" applyAlignment="1" applyProtection="1">
      <alignment horizontal="center" vertical="center"/>
      <protection locked="0"/>
    </xf>
    <xf numFmtId="171" fontId="14" fillId="8" borderId="22" xfId="0" applyNumberFormat="1" applyFont="1" applyFill="1" applyBorder="1" applyAlignment="1" applyProtection="1">
      <alignment horizontal="center" vertical="center"/>
      <protection locked="0"/>
    </xf>
    <xf numFmtId="0" fontId="0" fillId="17" borderId="0" xfId="0" applyFill="1" applyProtection="1">
      <protection hidden="1"/>
    </xf>
    <xf numFmtId="0" fontId="2" fillId="0" borderId="0" xfId="0" applyFont="1" applyProtection="1">
      <protection hidden="1"/>
    </xf>
    <xf numFmtId="165" fontId="44" fillId="0" borderId="0" xfId="0" applyNumberFormat="1" applyFont="1" applyProtection="1">
      <protection hidden="1"/>
    </xf>
    <xf numFmtId="0" fontId="44" fillId="0" borderId="0" xfId="0" applyFont="1" applyProtection="1">
      <protection hidden="1"/>
    </xf>
    <xf numFmtId="0" fontId="50" fillId="18" borderId="0" xfId="0" applyFont="1" applyFill="1" applyAlignment="1" applyProtection="1">
      <alignment horizontal="center" vertical="center" wrapText="1"/>
      <protection hidden="1"/>
    </xf>
    <xf numFmtId="0" fontId="0" fillId="3" borderId="0" xfId="0" applyFill="1" applyProtection="1">
      <protection hidden="1"/>
    </xf>
    <xf numFmtId="0" fontId="16" fillId="3" borderId="0" xfId="0" applyFont="1" applyFill="1" applyBorder="1" applyAlignment="1" applyProtection="1">
      <alignment horizontal="center" vertical="center" wrapText="1"/>
      <protection hidden="1"/>
    </xf>
    <xf numFmtId="0" fontId="0" fillId="6" borderId="68" xfId="0" applyFill="1" applyBorder="1" applyAlignment="1" applyProtection="1">
      <protection hidden="1"/>
    </xf>
    <xf numFmtId="0" fontId="0" fillId="6" borderId="71" xfId="0" applyFill="1" applyBorder="1" applyAlignment="1" applyProtection="1">
      <protection hidden="1"/>
    </xf>
    <xf numFmtId="0" fontId="0" fillId="6" borderId="72" xfId="0" applyFill="1" applyBorder="1" applyAlignment="1" applyProtection="1">
      <protection hidden="1"/>
    </xf>
    <xf numFmtId="14" fontId="51" fillId="5" borderId="30" xfId="0" applyNumberFormat="1" applyFont="1" applyFill="1" applyBorder="1" applyAlignment="1" applyProtection="1">
      <alignment horizontal="center" vertical="center" wrapText="1"/>
      <protection hidden="1"/>
    </xf>
    <xf numFmtId="0" fontId="0" fillId="6" borderId="72" xfId="0" applyFill="1" applyBorder="1" applyAlignment="1" applyProtection="1">
      <alignment horizontal="center" vertical="center"/>
      <protection hidden="1"/>
    </xf>
    <xf numFmtId="0" fontId="0" fillId="6" borderId="73" xfId="0" applyFill="1" applyBorder="1" applyAlignment="1" applyProtection="1">
      <protection hidden="1"/>
    </xf>
    <xf numFmtId="14" fontId="0" fillId="6" borderId="0" xfId="0" applyNumberFormat="1" applyFill="1" applyBorder="1" applyAlignment="1" applyProtection="1">
      <alignment vertical="center"/>
      <protection hidden="1"/>
    </xf>
    <xf numFmtId="1" fontId="57" fillId="6" borderId="0" xfId="0" applyNumberFormat="1" applyFont="1" applyFill="1" applyBorder="1" applyAlignment="1" applyProtection="1">
      <alignment vertical="center"/>
      <protection hidden="1"/>
    </xf>
    <xf numFmtId="1" fontId="11" fillId="8" borderId="29" xfId="0" applyNumberFormat="1" applyFont="1" applyFill="1" applyBorder="1" applyAlignment="1" applyProtection="1">
      <alignment horizontal="left" vertical="center" indent="1"/>
      <protection locked="0"/>
    </xf>
    <xf numFmtId="0" fontId="54" fillId="6" borderId="0" xfId="0" applyFont="1" applyFill="1" applyAlignment="1" applyProtection="1">
      <alignment vertical="center"/>
      <protection hidden="1"/>
    </xf>
    <xf numFmtId="0" fontId="52" fillId="3" borderId="24" xfId="0" applyFont="1" applyFill="1" applyBorder="1" applyAlignment="1" applyProtection="1">
      <alignment horizontal="center" vertical="center" wrapText="1"/>
      <protection hidden="1"/>
    </xf>
    <xf numFmtId="0" fontId="0" fillId="6" borderId="70" xfId="0" applyFill="1" applyBorder="1" applyAlignment="1" applyProtection="1">
      <protection hidden="1"/>
    </xf>
    <xf numFmtId="0" fontId="60" fillId="19" borderId="10" xfId="0" applyFont="1" applyFill="1" applyBorder="1" applyAlignment="1" applyProtection="1">
      <alignment horizontal="center" vertical="center"/>
      <protection hidden="1"/>
    </xf>
    <xf numFmtId="0" fontId="60" fillId="19" borderId="13" xfId="0" applyFont="1" applyFill="1" applyBorder="1" applyAlignment="1" applyProtection="1">
      <alignment horizontal="center" vertical="center"/>
      <protection hidden="1"/>
    </xf>
    <xf numFmtId="0" fontId="60" fillId="19" borderId="61" xfId="0" applyFont="1" applyFill="1" applyBorder="1" applyAlignment="1" applyProtection="1">
      <alignment horizontal="center" vertical="center"/>
      <protection hidden="1"/>
    </xf>
    <xf numFmtId="0" fontId="6" fillId="6" borderId="0" xfId="0" applyFont="1" applyFill="1" applyAlignment="1" applyProtection="1">
      <alignment horizontal="center"/>
      <protection hidden="1"/>
    </xf>
    <xf numFmtId="0" fontId="22" fillId="3" borderId="28" xfId="0" applyFont="1" applyFill="1" applyBorder="1" applyAlignment="1" applyProtection="1">
      <alignment horizontal="center" vertical="center"/>
      <protection hidden="1"/>
    </xf>
    <xf numFmtId="0" fontId="6" fillId="6" borderId="0" xfId="0" applyFont="1" applyFill="1" applyAlignment="1" applyProtection="1">
      <alignment horizontal="center" vertical="center"/>
      <protection hidden="1"/>
    </xf>
    <xf numFmtId="0" fontId="0" fillId="17" borderId="0" xfId="0" applyFill="1" applyBorder="1" applyAlignment="1" applyProtection="1">
      <alignment horizontal="center"/>
      <protection hidden="1"/>
    </xf>
    <xf numFmtId="172" fontId="64" fillId="20" borderId="12" xfId="0" applyNumberFormat="1" applyFont="1" applyFill="1" applyBorder="1" applyAlignment="1" applyProtection="1">
      <alignment vertical="center"/>
      <protection hidden="1"/>
    </xf>
    <xf numFmtId="172" fontId="64" fillId="20" borderId="14" xfId="0" applyNumberFormat="1" applyFont="1" applyFill="1" applyBorder="1" applyAlignment="1" applyProtection="1">
      <alignment horizontal="center" vertical="center"/>
      <protection hidden="1"/>
    </xf>
    <xf numFmtId="172" fontId="64" fillId="20" borderId="17" xfId="0" applyNumberFormat="1" applyFont="1" applyFill="1" applyBorder="1" applyAlignment="1" applyProtection="1">
      <alignment horizontal="center" vertical="center"/>
      <protection hidden="1"/>
    </xf>
    <xf numFmtId="0" fontId="65" fillId="20" borderId="10" xfId="0" applyFont="1" applyFill="1" applyBorder="1" applyAlignment="1" applyProtection="1">
      <alignment horizontal="center" vertical="center"/>
      <protection hidden="1"/>
    </xf>
    <xf numFmtId="0" fontId="65" fillId="20" borderId="11" xfId="0" applyFont="1" applyFill="1" applyBorder="1" applyAlignment="1" applyProtection="1">
      <alignment horizontal="center" vertical="center"/>
      <protection hidden="1"/>
    </xf>
    <xf numFmtId="0" fontId="64" fillId="20" borderId="12" xfId="0" applyFont="1" applyFill="1" applyBorder="1" applyAlignment="1" applyProtection="1">
      <alignment horizontal="center" vertical="center"/>
      <protection hidden="1"/>
    </xf>
    <xf numFmtId="0" fontId="63" fillId="20" borderId="31" xfId="0" applyFont="1" applyFill="1" applyBorder="1" applyAlignment="1" applyProtection="1">
      <alignment horizontal="center" vertical="center"/>
      <protection hidden="1"/>
    </xf>
    <xf numFmtId="1" fontId="63" fillId="20" borderId="15" xfId="0" applyNumberFormat="1" applyFont="1" applyFill="1" applyBorder="1" applyAlignment="1" applyProtection="1">
      <alignment horizontal="center" vertical="center"/>
      <protection hidden="1"/>
    </xf>
    <xf numFmtId="1" fontId="63" fillId="20" borderId="16" xfId="0" applyNumberFormat="1" applyFont="1" applyFill="1" applyBorder="1" applyAlignment="1" applyProtection="1">
      <alignment horizontal="center" vertical="center"/>
      <protection hidden="1"/>
    </xf>
    <xf numFmtId="1" fontId="59" fillId="20" borderId="17" xfId="0" applyNumberFormat="1" applyFont="1" applyFill="1" applyBorder="1" applyAlignment="1" applyProtection="1">
      <alignment horizontal="center" vertical="center"/>
      <protection hidden="1"/>
    </xf>
    <xf numFmtId="1" fontId="59" fillId="20" borderId="79" xfId="0" applyNumberFormat="1" applyFont="1" applyFill="1" applyBorder="1" applyAlignment="1" applyProtection="1">
      <alignment horizontal="center" vertical="center"/>
      <protection hidden="1"/>
    </xf>
    <xf numFmtId="0" fontId="67" fillId="0" borderId="9" xfId="0" applyFont="1" applyFill="1" applyBorder="1" applyAlignment="1" applyProtection="1">
      <alignment horizontal="center" vertical="center" wrapText="1"/>
      <protection hidden="1"/>
    </xf>
    <xf numFmtId="165" fontId="44" fillId="0" borderId="0" xfId="0" applyNumberFormat="1" applyFont="1" applyAlignment="1" applyProtection="1">
      <protection hidden="1"/>
    </xf>
    <xf numFmtId="0" fontId="44" fillId="0" borderId="0" xfId="0" applyFont="1" applyAlignment="1" applyProtection="1">
      <protection hidden="1"/>
    </xf>
    <xf numFmtId="173" fontId="37" fillId="5" borderId="13" xfId="0" applyNumberFormat="1" applyFont="1" applyFill="1" applyBorder="1" applyAlignment="1" applyProtection="1">
      <alignment horizontal="center" vertical="center" shrinkToFit="1"/>
      <protection hidden="1"/>
    </xf>
    <xf numFmtId="173" fontId="37" fillId="5" borderId="10" xfId="0" applyNumberFormat="1" applyFont="1" applyFill="1" applyBorder="1" applyAlignment="1" applyProtection="1">
      <alignment horizontal="center" vertical="center" shrinkToFit="1"/>
      <protection hidden="1"/>
    </xf>
    <xf numFmtId="1" fontId="59" fillId="5" borderId="14" xfId="0" applyNumberFormat="1" applyFont="1" applyFill="1" applyBorder="1" applyAlignment="1" applyProtection="1">
      <alignment horizontal="center" vertical="center" shrinkToFit="1"/>
      <protection hidden="1"/>
    </xf>
    <xf numFmtId="1" fontId="59" fillId="5" borderId="17" xfId="0" applyNumberFormat="1" applyFont="1" applyFill="1" applyBorder="1" applyAlignment="1" applyProtection="1">
      <alignment horizontal="center" vertical="center" shrinkToFit="1"/>
      <protection hidden="1"/>
    </xf>
    <xf numFmtId="165" fontId="34" fillId="5" borderId="10" xfId="0" applyNumberFormat="1" applyFont="1" applyFill="1" applyBorder="1" applyAlignment="1" applyProtection="1">
      <alignment horizontal="center" vertical="center" wrapText="1" shrinkToFit="1"/>
      <protection hidden="1"/>
    </xf>
    <xf numFmtId="165" fontId="34" fillId="5" borderId="13" xfId="0" applyNumberFormat="1" applyFont="1" applyFill="1" applyBorder="1" applyAlignment="1" applyProtection="1">
      <alignment horizontal="center" vertical="center" wrapText="1" shrinkToFit="1"/>
      <protection hidden="1"/>
    </xf>
    <xf numFmtId="165" fontId="34" fillId="5" borderId="15" xfId="0" applyNumberFormat="1" applyFont="1" applyFill="1" applyBorder="1" applyAlignment="1" applyProtection="1">
      <alignment horizontal="center" vertical="center" wrapText="1" shrinkToFit="1"/>
      <protection hidden="1"/>
    </xf>
    <xf numFmtId="165" fontId="65" fillId="5" borderId="13" xfId="0" applyNumberFormat="1" applyFont="1" applyFill="1" applyBorder="1" applyAlignment="1" applyProtection="1">
      <alignment horizontal="center" vertical="center" wrapText="1" shrinkToFit="1"/>
      <protection hidden="1"/>
    </xf>
    <xf numFmtId="1" fontId="37" fillId="5" borderId="11" xfId="0" applyNumberFormat="1" applyFont="1" applyFill="1" applyBorder="1" applyAlignment="1" applyProtection="1">
      <alignment horizontal="center" vertical="center" wrapText="1" shrinkToFit="1"/>
      <protection locked="0"/>
    </xf>
    <xf numFmtId="165" fontId="59" fillId="5" borderId="11" xfId="0" applyNumberFormat="1" applyFont="1" applyFill="1" applyBorder="1" applyAlignment="1" applyProtection="1">
      <alignment horizontal="center" vertical="center" shrinkToFit="1"/>
      <protection locked="0"/>
    </xf>
    <xf numFmtId="1" fontId="37" fillId="5" borderId="9" xfId="0" applyNumberFormat="1" applyFont="1" applyFill="1" applyBorder="1" applyAlignment="1" applyProtection="1">
      <alignment horizontal="center" vertical="center" wrapText="1" shrinkToFit="1"/>
      <protection locked="0"/>
    </xf>
    <xf numFmtId="165" fontId="59" fillId="5" borderId="9" xfId="0" applyNumberFormat="1" applyFont="1" applyFill="1" applyBorder="1" applyAlignment="1" applyProtection="1">
      <alignment horizontal="center" vertical="center" shrinkToFit="1"/>
      <protection locked="0"/>
    </xf>
    <xf numFmtId="1" fontId="37" fillId="5" borderId="16" xfId="0" applyNumberFormat="1" applyFont="1" applyFill="1" applyBorder="1" applyAlignment="1" applyProtection="1">
      <alignment horizontal="center" vertical="center" wrapText="1" shrinkToFit="1"/>
      <protection locked="0"/>
    </xf>
    <xf numFmtId="165" fontId="59" fillId="5" borderId="16" xfId="0" applyNumberFormat="1" applyFont="1" applyFill="1" applyBorder="1" applyAlignment="1" applyProtection="1">
      <alignment horizontal="center" vertical="center" shrinkToFit="1"/>
      <protection locked="0"/>
    </xf>
    <xf numFmtId="1" fontId="59" fillId="5" borderId="12" xfId="0" applyNumberFormat="1" applyFont="1" applyFill="1" applyBorder="1" applyAlignment="1" applyProtection="1">
      <alignment horizontal="center" vertical="center" shrinkToFit="1"/>
      <protection hidden="1"/>
    </xf>
    <xf numFmtId="1" fontId="59" fillId="5" borderId="11" xfId="0" applyNumberFormat="1" applyFont="1" applyFill="1" applyBorder="1" applyAlignment="1" applyProtection="1">
      <alignment horizontal="center" vertical="center" shrinkToFit="1"/>
      <protection locked="0"/>
    </xf>
    <xf numFmtId="1" fontId="59" fillId="5" borderId="9" xfId="0" applyNumberFormat="1" applyFont="1" applyFill="1" applyBorder="1" applyAlignment="1" applyProtection="1">
      <alignment horizontal="center" vertical="center" shrinkToFit="1"/>
      <protection locked="0"/>
    </xf>
    <xf numFmtId="1" fontId="59" fillId="5" borderId="16" xfId="0" applyNumberFormat="1" applyFont="1" applyFill="1" applyBorder="1" applyAlignment="1" applyProtection="1">
      <alignment horizontal="center" vertical="center" shrinkToFit="1"/>
      <protection locked="0"/>
    </xf>
    <xf numFmtId="0" fontId="34" fillId="0" borderId="24" xfId="0" applyFont="1" applyFill="1" applyBorder="1" applyAlignment="1" applyProtection="1">
      <alignment horizontal="center" vertical="center" wrapText="1"/>
      <protection hidden="1"/>
    </xf>
    <xf numFmtId="1" fontId="61" fillId="5" borderId="11" xfId="0" applyNumberFormat="1" applyFont="1" applyFill="1" applyBorder="1" applyAlignment="1" applyProtection="1">
      <alignment horizontal="center" vertical="center" shrinkToFit="1"/>
      <protection hidden="1"/>
    </xf>
    <xf numFmtId="1" fontId="46" fillId="5" borderId="11" xfId="0" applyNumberFormat="1" applyFont="1" applyFill="1" applyBorder="1" applyAlignment="1" applyProtection="1">
      <alignment horizontal="center" vertical="center" wrapText="1"/>
      <protection hidden="1"/>
    </xf>
    <xf numFmtId="1" fontId="61" fillId="5" borderId="16" xfId="0" applyNumberFormat="1" applyFont="1" applyFill="1" applyBorder="1" applyAlignment="1" applyProtection="1">
      <alignment horizontal="center" vertical="center" shrinkToFit="1"/>
      <protection hidden="1"/>
    </xf>
    <xf numFmtId="1" fontId="46" fillId="5" borderId="16" xfId="0" applyNumberFormat="1" applyFont="1" applyFill="1" applyBorder="1" applyAlignment="1" applyProtection="1">
      <alignment horizontal="center" vertical="center" wrapText="1"/>
      <protection hidden="1"/>
    </xf>
    <xf numFmtId="165" fontId="71" fillId="5" borderId="11" xfId="0" applyNumberFormat="1" applyFont="1" applyFill="1" applyBorder="1" applyAlignment="1" applyProtection="1">
      <alignment horizontal="center" vertical="center" wrapText="1"/>
      <protection hidden="1"/>
    </xf>
    <xf numFmtId="165" fontId="70" fillId="5" borderId="11" xfId="0" applyNumberFormat="1" applyFont="1" applyFill="1" applyBorder="1" applyAlignment="1" applyProtection="1">
      <alignment horizontal="center" vertical="center" wrapText="1"/>
      <protection hidden="1"/>
    </xf>
    <xf numFmtId="165" fontId="71" fillId="5" borderId="16" xfId="0" applyNumberFormat="1" applyFont="1" applyFill="1" applyBorder="1" applyAlignment="1" applyProtection="1">
      <alignment horizontal="center" vertical="center" wrapText="1"/>
      <protection hidden="1"/>
    </xf>
    <xf numFmtId="165" fontId="70" fillId="5" borderId="16" xfId="0" applyNumberFormat="1" applyFont="1" applyFill="1" applyBorder="1" applyAlignment="1" applyProtection="1">
      <alignment horizontal="center" vertical="center" wrapText="1"/>
      <protection hidden="1"/>
    </xf>
    <xf numFmtId="172" fontId="79" fillId="0" borderId="30" xfId="0" applyNumberFormat="1" applyFont="1" applyBorder="1" applyAlignment="1" applyProtection="1">
      <protection hidden="1"/>
    </xf>
    <xf numFmtId="172" fontId="79" fillId="0" borderId="34" xfId="0" applyNumberFormat="1" applyFont="1" applyBorder="1" applyAlignment="1" applyProtection="1">
      <protection hidden="1"/>
    </xf>
    <xf numFmtId="172" fontId="74" fillId="20" borderId="68" xfId="0" applyNumberFormat="1" applyFont="1" applyFill="1" applyBorder="1" applyAlignment="1" applyProtection="1">
      <alignment vertical="center" wrapText="1"/>
      <protection hidden="1"/>
    </xf>
    <xf numFmtId="172" fontId="74" fillId="20" borderId="0" xfId="0" applyNumberFormat="1" applyFont="1" applyFill="1" applyBorder="1" applyAlignment="1" applyProtection="1">
      <alignment vertical="center" wrapText="1"/>
      <protection hidden="1"/>
    </xf>
    <xf numFmtId="172" fontId="74" fillId="20" borderId="70" xfId="0" applyNumberFormat="1" applyFont="1" applyFill="1" applyBorder="1" applyAlignment="1" applyProtection="1">
      <alignment vertical="center" wrapText="1"/>
      <protection hidden="1"/>
    </xf>
    <xf numFmtId="172" fontId="79" fillId="0" borderId="68" xfId="0" applyNumberFormat="1" applyFont="1" applyBorder="1" applyAlignment="1" applyProtection="1">
      <protection hidden="1"/>
    </xf>
    <xf numFmtId="172" fontId="79" fillId="0" borderId="0" xfId="0" applyNumberFormat="1" applyFont="1" applyBorder="1" applyAlignment="1" applyProtection="1">
      <protection hidden="1"/>
    </xf>
    <xf numFmtId="172" fontId="79" fillId="0" borderId="70" xfId="0" applyNumberFormat="1" applyFont="1" applyBorder="1" applyAlignment="1" applyProtection="1">
      <protection hidden="1"/>
    </xf>
    <xf numFmtId="172" fontId="62" fillId="0" borderId="68" xfId="0" applyNumberFormat="1" applyFont="1" applyBorder="1" applyAlignment="1" applyProtection="1">
      <alignment vertical="top" wrapText="1"/>
      <protection hidden="1"/>
    </xf>
    <xf numFmtId="172" fontId="62" fillId="0" borderId="0" xfId="0" applyNumberFormat="1" applyFont="1" applyBorder="1" applyAlignment="1" applyProtection="1">
      <alignment vertical="top" wrapText="1"/>
      <protection hidden="1"/>
    </xf>
    <xf numFmtId="172" fontId="62" fillId="0" borderId="70" xfId="0" applyNumberFormat="1" applyFont="1" applyBorder="1" applyAlignment="1" applyProtection="1">
      <alignment vertical="top" wrapText="1"/>
      <protection hidden="1"/>
    </xf>
    <xf numFmtId="172" fontId="74" fillId="20" borderId="81" xfId="0" applyNumberFormat="1" applyFont="1" applyFill="1" applyBorder="1" applyAlignment="1" applyProtection="1">
      <alignment vertical="center" wrapText="1"/>
      <protection hidden="1"/>
    </xf>
    <xf numFmtId="172" fontId="74" fillId="20" borderId="39" xfId="0" applyNumberFormat="1" applyFont="1" applyFill="1" applyBorder="1" applyAlignment="1" applyProtection="1">
      <alignment vertical="center" wrapText="1"/>
      <protection hidden="1"/>
    </xf>
    <xf numFmtId="172" fontId="74" fillId="20" borderId="40" xfId="0" applyNumberFormat="1" applyFont="1" applyFill="1" applyBorder="1" applyAlignment="1" applyProtection="1">
      <alignment vertical="center" wrapText="1"/>
      <protection hidden="1"/>
    </xf>
    <xf numFmtId="1" fontId="35" fillId="5" borderId="58" xfId="0" applyNumberFormat="1" applyFont="1" applyFill="1" applyBorder="1" applyAlignment="1" applyProtection="1">
      <alignment horizontal="center" vertical="center" textRotation="90" shrinkToFit="1"/>
      <protection hidden="1"/>
    </xf>
    <xf numFmtId="165" fontId="35" fillId="5" borderId="58" xfId="0" applyNumberFormat="1" applyFont="1" applyFill="1" applyBorder="1" applyAlignment="1" applyProtection="1">
      <alignment horizontal="center" vertical="center" textRotation="90" shrinkToFit="1"/>
      <protection hidden="1"/>
    </xf>
    <xf numFmtId="1" fontId="73" fillId="5" borderId="58" xfId="0" applyNumberFormat="1" applyFont="1" applyFill="1" applyBorder="1" applyAlignment="1" applyProtection="1">
      <alignment horizontal="center" vertical="center" wrapText="1" shrinkToFit="1"/>
      <protection hidden="1"/>
    </xf>
    <xf numFmtId="0" fontId="63" fillId="5" borderId="59" xfId="0" applyFont="1" applyFill="1" applyBorder="1" applyAlignment="1" applyProtection="1">
      <alignment horizontal="center" vertical="center" wrapText="1"/>
      <protection hidden="1"/>
    </xf>
    <xf numFmtId="1" fontId="61" fillId="20" borderId="11" xfId="0" applyNumberFormat="1" applyFont="1" applyFill="1" applyBorder="1" applyAlignment="1" applyProtection="1">
      <alignment horizontal="center" vertical="center" shrinkToFit="1"/>
      <protection hidden="1"/>
    </xf>
    <xf numFmtId="1" fontId="46" fillId="20" borderId="11" xfId="0" applyNumberFormat="1" applyFont="1" applyFill="1" applyBorder="1" applyAlignment="1" applyProtection="1">
      <alignment horizontal="center" vertical="center" wrapText="1"/>
      <protection hidden="1"/>
    </xf>
    <xf numFmtId="165" fontId="71" fillId="20" borderId="11" xfId="0" applyNumberFormat="1" applyFont="1" applyFill="1" applyBorder="1" applyAlignment="1" applyProtection="1">
      <alignment horizontal="center" vertical="center" wrapText="1"/>
      <protection hidden="1"/>
    </xf>
    <xf numFmtId="165" fontId="70" fillId="20" borderId="11" xfId="0" applyNumberFormat="1" applyFont="1" applyFill="1" applyBorder="1" applyAlignment="1" applyProtection="1">
      <alignment horizontal="center" vertical="center" wrapText="1"/>
      <protection hidden="1"/>
    </xf>
    <xf numFmtId="1" fontId="61" fillId="20" borderId="16" xfId="0" applyNumberFormat="1" applyFont="1" applyFill="1" applyBorder="1" applyAlignment="1" applyProtection="1">
      <alignment horizontal="center" vertical="center" shrinkToFit="1"/>
      <protection hidden="1"/>
    </xf>
    <xf numFmtId="1" fontId="46" fillId="20" borderId="16" xfId="0" applyNumberFormat="1" applyFont="1" applyFill="1" applyBorder="1" applyAlignment="1" applyProtection="1">
      <alignment horizontal="center" vertical="center" wrapText="1"/>
      <protection hidden="1"/>
    </xf>
    <xf numFmtId="165" fontId="71" fillId="20" borderId="16" xfId="0" applyNumberFormat="1" applyFont="1" applyFill="1" applyBorder="1" applyAlignment="1" applyProtection="1">
      <alignment horizontal="center" vertical="center" wrapText="1"/>
      <protection hidden="1"/>
    </xf>
    <xf numFmtId="165" fontId="70" fillId="20" borderId="16" xfId="0" applyNumberFormat="1" applyFont="1" applyFill="1" applyBorder="1" applyAlignment="1" applyProtection="1">
      <alignment horizontal="center" vertical="center" wrapText="1"/>
      <protection hidden="1"/>
    </xf>
    <xf numFmtId="174" fontId="38" fillId="20" borderId="37" xfId="0" applyNumberFormat="1" applyFont="1" applyFill="1" applyBorder="1" applyAlignment="1" applyProtection="1">
      <alignment horizontal="center" vertical="center"/>
      <protection locked="0"/>
    </xf>
    <xf numFmtId="0" fontId="63" fillId="18" borderId="13" xfId="0" applyFont="1" applyFill="1" applyBorder="1" applyAlignment="1" applyProtection="1">
      <alignment horizontal="center" vertical="center" wrapText="1"/>
      <protection hidden="1"/>
    </xf>
    <xf numFmtId="170" fontId="63" fillId="18" borderId="9" xfId="0" applyNumberFormat="1" applyFont="1" applyFill="1" applyBorder="1" applyAlignment="1" applyProtection="1">
      <alignment horizontal="center" vertical="center" wrapText="1"/>
      <protection hidden="1"/>
    </xf>
    <xf numFmtId="0" fontId="63" fillId="18" borderId="15" xfId="0" applyFont="1" applyFill="1" applyBorder="1" applyAlignment="1" applyProtection="1">
      <alignment horizontal="center" vertical="center" wrapText="1"/>
      <protection hidden="1"/>
    </xf>
    <xf numFmtId="170" fontId="63" fillId="18" borderId="16" xfId="0" applyNumberFormat="1" applyFont="1" applyFill="1" applyBorder="1" applyAlignment="1" applyProtection="1">
      <alignment horizontal="center" vertical="center" wrapText="1"/>
      <protection hidden="1"/>
    </xf>
    <xf numFmtId="0" fontId="89" fillId="18" borderId="10" xfId="0" applyFont="1" applyFill="1" applyBorder="1" applyAlignment="1" applyProtection="1">
      <alignment horizontal="center" vertical="center" wrapText="1"/>
      <protection hidden="1"/>
    </xf>
    <xf numFmtId="170" fontId="89" fillId="18" borderId="11" xfId="0" applyNumberFormat="1" applyFont="1" applyFill="1" applyBorder="1" applyAlignment="1" applyProtection="1">
      <alignment horizontal="center" vertical="center" wrapText="1"/>
      <protection hidden="1"/>
    </xf>
    <xf numFmtId="0" fontId="89" fillId="18" borderId="11" xfId="0" applyFont="1" applyFill="1" applyBorder="1" applyAlignment="1" applyProtection="1">
      <alignment horizontal="center" vertical="center" wrapText="1"/>
      <protection hidden="1"/>
    </xf>
    <xf numFmtId="170" fontId="89" fillId="18" borderId="12" xfId="0" applyNumberFormat="1" applyFont="1" applyFill="1" applyBorder="1" applyAlignment="1" applyProtection="1">
      <alignment horizontal="center" vertical="center" wrapText="1"/>
      <protection hidden="1"/>
    </xf>
    <xf numFmtId="0" fontId="65" fillId="18" borderId="9" xfId="0" applyFont="1" applyFill="1" applyBorder="1" applyAlignment="1" applyProtection="1">
      <alignment horizontal="center" vertical="center" wrapText="1"/>
      <protection hidden="1"/>
    </xf>
    <xf numFmtId="170" fontId="65" fillId="18" borderId="14" xfId="0" applyNumberFormat="1" applyFont="1" applyFill="1" applyBorder="1" applyAlignment="1" applyProtection="1">
      <alignment horizontal="center" vertical="center" wrapText="1"/>
      <protection hidden="1"/>
    </xf>
    <xf numFmtId="0" fontId="65" fillId="18" borderId="16" xfId="0" applyFont="1" applyFill="1" applyBorder="1" applyAlignment="1" applyProtection="1">
      <alignment horizontal="center" vertical="center" wrapText="1"/>
      <protection hidden="1"/>
    </xf>
    <xf numFmtId="170" fontId="65" fillId="18" borderId="17" xfId="0" applyNumberFormat="1" applyFont="1" applyFill="1" applyBorder="1" applyAlignment="1" applyProtection="1">
      <alignment horizontal="center" vertical="center" wrapText="1"/>
      <protection hidden="1"/>
    </xf>
    <xf numFmtId="14" fontId="12" fillId="19" borderId="15" xfId="0" applyNumberFormat="1" applyFont="1" applyFill="1" applyBorder="1" applyAlignment="1" applyProtection="1">
      <alignment horizontal="center" vertical="center"/>
      <protection hidden="1"/>
    </xf>
    <xf numFmtId="14" fontId="12" fillId="19" borderId="20" xfId="0" applyNumberFormat="1" applyFont="1" applyFill="1" applyBorder="1" applyAlignment="1" applyProtection="1">
      <alignment horizontal="center" vertical="center"/>
      <protection hidden="1"/>
    </xf>
    <xf numFmtId="14" fontId="12" fillId="19" borderId="16" xfId="0" applyNumberFormat="1" applyFont="1" applyFill="1" applyBorder="1" applyAlignment="1" applyProtection="1">
      <alignment horizontal="center" vertical="center"/>
      <protection hidden="1"/>
    </xf>
    <xf numFmtId="14" fontId="12" fillId="19" borderId="17" xfId="0" applyNumberFormat="1" applyFont="1" applyFill="1" applyBorder="1" applyAlignment="1" applyProtection="1">
      <alignment horizontal="center" vertical="center"/>
      <protection hidden="1"/>
    </xf>
    <xf numFmtId="1" fontId="87" fillId="5" borderId="11" xfId="0" applyNumberFormat="1" applyFont="1" applyFill="1" applyBorder="1" applyAlignment="1" applyProtection="1">
      <alignment horizontal="center" vertical="center"/>
      <protection locked="0"/>
    </xf>
    <xf numFmtId="1" fontId="60" fillId="19" borderId="12" xfId="0" applyNumberFormat="1" applyFont="1" applyFill="1" applyBorder="1" applyAlignment="1" applyProtection="1">
      <alignment horizontal="center" vertical="center"/>
      <protection hidden="1"/>
    </xf>
    <xf numFmtId="1" fontId="87" fillId="5" borderId="9" xfId="0" applyNumberFormat="1" applyFont="1" applyFill="1" applyBorder="1" applyAlignment="1" applyProtection="1">
      <alignment horizontal="center" vertical="center"/>
      <protection locked="0"/>
    </xf>
    <xf numFmtId="1" fontId="60" fillId="19" borderId="14" xfId="0" applyNumberFormat="1" applyFont="1" applyFill="1" applyBorder="1" applyAlignment="1" applyProtection="1">
      <alignment horizontal="center" vertical="center"/>
      <protection hidden="1"/>
    </xf>
    <xf numFmtId="1" fontId="87" fillId="5" borderId="24" xfId="0" applyNumberFormat="1" applyFont="1" applyFill="1" applyBorder="1" applyAlignment="1" applyProtection="1">
      <alignment horizontal="center" vertical="center"/>
      <protection locked="0"/>
    </xf>
    <xf numFmtId="1" fontId="60" fillId="19" borderId="62" xfId="0" applyNumberFormat="1" applyFont="1" applyFill="1" applyBorder="1" applyAlignment="1" applyProtection="1">
      <alignment horizontal="center" vertical="center"/>
      <protection hidden="1"/>
    </xf>
    <xf numFmtId="0" fontId="95" fillId="19" borderId="64" xfId="0" applyFont="1" applyFill="1" applyBorder="1" applyAlignment="1" applyProtection="1">
      <alignment horizontal="center" vertical="center"/>
      <protection hidden="1"/>
    </xf>
    <xf numFmtId="1" fontId="95" fillId="19" borderId="65" xfId="0" applyNumberFormat="1" applyFont="1" applyFill="1" applyBorder="1" applyAlignment="1" applyProtection="1">
      <alignment horizontal="center" vertical="center"/>
      <protection hidden="1"/>
    </xf>
    <xf numFmtId="1" fontId="95" fillId="19" borderId="66" xfId="0" applyNumberFormat="1" applyFont="1" applyFill="1" applyBorder="1" applyAlignment="1" applyProtection="1">
      <alignment horizontal="center" vertical="center"/>
      <protection hidden="1"/>
    </xf>
    <xf numFmtId="0" fontId="60" fillId="19" borderId="64" xfId="0" applyFont="1" applyFill="1" applyBorder="1" applyAlignment="1" applyProtection="1">
      <alignment horizontal="center" vertical="center"/>
      <protection hidden="1"/>
    </xf>
    <xf numFmtId="1" fontId="60" fillId="19" borderId="65" xfId="0" applyNumberFormat="1" applyFont="1" applyFill="1" applyBorder="1" applyAlignment="1" applyProtection="1">
      <alignment horizontal="center" vertical="center"/>
      <protection hidden="1"/>
    </xf>
    <xf numFmtId="1" fontId="60" fillId="19" borderId="66" xfId="0" applyNumberFormat="1" applyFont="1" applyFill="1" applyBorder="1" applyAlignment="1" applyProtection="1">
      <alignment horizontal="center" vertical="center"/>
      <protection hidden="1"/>
    </xf>
    <xf numFmtId="14" fontId="12" fillId="19" borderId="64" xfId="0" applyNumberFormat="1" applyFont="1" applyFill="1" applyBorder="1" applyAlignment="1" applyProtection="1">
      <alignment horizontal="center" vertical="center"/>
      <protection hidden="1"/>
    </xf>
    <xf numFmtId="14" fontId="12" fillId="19" borderId="75" xfId="0" applyNumberFormat="1" applyFont="1" applyFill="1" applyBorder="1" applyAlignment="1" applyProtection="1">
      <alignment horizontal="center" vertical="center"/>
      <protection hidden="1"/>
    </xf>
    <xf numFmtId="14" fontId="12" fillId="19" borderId="65" xfId="0" applyNumberFormat="1" applyFont="1" applyFill="1" applyBorder="1" applyAlignment="1" applyProtection="1">
      <alignment horizontal="center" vertical="center"/>
      <protection hidden="1"/>
    </xf>
    <xf numFmtId="14" fontId="12" fillId="19" borderId="66" xfId="0" applyNumberFormat="1" applyFont="1" applyFill="1" applyBorder="1" applyAlignment="1" applyProtection="1">
      <alignment horizontal="center" vertical="center"/>
      <protection hidden="1"/>
    </xf>
    <xf numFmtId="0" fontId="60" fillId="19" borderId="15" xfId="0" applyFont="1" applyFill="1" applyBorder="1" applyAlignment="1" applyProtection="1">
      <alignment horizontal="center" vertical="center"/>
      <protection hidden="1"/>
    </xf>
    <xf numFmtId="1" fontId="87" fillId="5" borderId="16" xfId="0" applyNumberFormat="1" applyFont="1" applyFill="1" applyBorder="1" applyAlignment="1" applyProtection="1">
      <alignment horizontal="center" vertical="center"/>
      <protection locked="0"/>
    </xf>
    <xf numFmtId="1" fontId="60" fillId="19" borderId="17" xfId="0" applyNumberFormat="1" applyFont="1" applyFill="1" applyBorder="1" applyAlignment="1" applyProtection="1">
      <alignment horizontal="center" vertical="center"/>
      <protection hidden="1"/>
    </xf>
    <xf numFmtId="0" fontId="12" fillId="7" borderId="42" xfId="0" applyFont="1" applyFill="1" applyBorder="1" applyAlignment="1" applyProtection="1">
      <alignment horizontal="center" vertical="center" wrapText="1"/>
      <protection hidden="1"/>
    </xf>
    <xf numFmtId="0" fontId="96" fillId="7" borderId="42" xfId="0" applyFont="1" applyFill="1" applyBorder="1" applyAlignment="1" applyProtection="1">
      <alignment horizontal="center" vertical="center" wrapText="1"/>
      <protection hidden="1"/>
    </xf>
    <xf numFmtId="0" fontId="52" fillId="7" borderId="44" xfId="0" applyFont="1" applyFill="1" applyBorder="1" applyAlignment="1" applyProtection="1">
      <alignment horizontal="center" vertical="center"/>
      <protection hidden="1"/>
    </xf>
    <xf numFmtId="0" fontId="52" fillId="7" borderId="45" xfId="0" applyFont="1" applyFill="1" applyBorder="1" applyAlignment="1" applyProtection="1">
      <alignment horizontal="center" vertical="center"/>
      <protection hidden="1"/>
    </xf>
    <xf numFmtId="0" fontId="52" fillId="7" borderId="46" xfId="0" applyFont="1" applyFill="1" applyBorder="1" applyAlignment="1" applyProtection="1">
      <alignment horizontal="center" vertical="center"/>
      <protection hidden="1"/>
    </xf>
    <xf numFmtId="0" fontId="38" fillId="8" borderId="10" xfId="0" applyFont="1" applyFill="1" applyBorder="1" applyAlignment="1" applyProtection="1">
      <alignment horizontal="center" vertical="center"/>
      <protection hidden="1"/>
    </xf>
    <xf numFmtId="0" fontId="38" fillId="8" borderId="13" xfId="0" applyFont="1" applyFill="1" applyBorder="1" applyAlignment="1" applyProtection="1">
      <alignment horizontal="center" vertical="center"/>
      <protection hidden="1"/>
    </xf>
    <xf numFmtId="0" fontId="38" fillId="8" borderId="51" xfId="0" applyFont="1" applyFill="1" applyBorder="1" applyAlignment="1" applyProtection="1">
      <alignment horizontal="center" vertical="center"/>
      <protection locked="0"/>
    </xf>
    <xf numFmtId="0" fontId="38" fillId="8" borderId="25" xfId="0" applyFont="1" applyFill="1" applyBorder="1" applyAlignment="1" applyProtection="1">
      <alignment horizontal="center" vertical="center"/>
      <protection locked="0"/>
    </xf>
    <xf numFmtId="0" fontId="38" fillId="8" borderId="15" xfId="0" applyFont="1" applyFill="1" applyBorder="1" applyAlignment="1" applyProtection="1">
      <alignment horizontal="center" vertical="center"/>
      <protection hidden="1"/>
    </xf>
    <xf numFmtId="14" fontId="97" fillId="3" borderId="45" xfId="0" applyNumberFormat="1"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52" fillId="3" borderId="62" xfId="0" applyFont="1" applyFill="1" applyBorder="1" applyAlignment="1" applyProtection="1">
      <alignment horizontal="center" vertical="center" wrapText="1"/>
      <protection hidden="1"/>
    </xf>
    <xf numFmtId="14" fontId="28" fillId="5" borderId="45" xfId="0" applyNumberFormat="1" applyFont="1" applyFill="1" applyBorder="1" applyAlignment="1" applyProtection="1">
      <alignment horizontal="center" vertical="center" wrapText="1"/>
      <protection locked="0"/>
    </xf>
    <xf numFmtId="14" fontId="28" fillId="5" borderId="46" xfId="0" applyNumberFormat="1" applyFont="1" applyFill="1" applyBorder="1" applyAlignment="1" applyProtection="1">
      <alignment horizontal="center" vertical="center" wrapText="1"/>
      <protection locked="0"/>
    </xf>
    <xf numFmtId="165" fontId="1" fillId="0" borderId="11" xfId="0" applyNumberFormat="1" applyFont="1" applyBorder="1" applyAlignment="1" applyProtection="1">
      <alignment horizontal="center" vertical="center" wrapText="1"/>
      <protection locked="0"/>
    </xf>
    <xf numFmtId="0" fontId="20" fillId="3" borderId="16" xfId="0" applyFont="1" applyFill="1" applyBorder="1" applyAlignment="1" applyProtection="1">
      <alignment horizontal="center" vertical="center" wrapText="1"/>
      <protection hidden="1"/>
    </xf>
    <xf numFmtId="0" fontId="52" fillId="3" borderId="16" xfId="0" applyFont="1" applyFill="1" applyBorder="1" applyAlignment="1" applyProtection="1">
      <alignment horizontal="center" vertical="center" wrapText="1"/>
      <protection hidden="1"/>
    </xf>
    <xf numFmtId="0" fontId="53" fillId="3" borderId="16" xfId="0" applyFont="1" applyFill="1" applyBorder="1" applyAlignment="1" applyProtection="1">
      <alignment horizontal="center" vertical="center" wrapText="1"/>
      <protection hidden="1"/>
    </xf>
    <xf numFmtId="0" fontId="52" fillId="3" borderId="17" xfId="0" applyFont="1" applyFill="1" applyBorder="1" applyAlignment="1" applyProtection="1">
      <alignment horizontal="center" vertical="center" wrapText="1"/>
      <protection hidden="1"/>
    </xf>
    <xf numFmtId="0" fontId="20" fillId="3" borderId="48" xfId="0" applyFont="1" applyFill="1" applyBorder="1" applyAlignment="1" applyProtection="1">
      <alignment horizontal="center" vertical="center"/>
      <protection hidden="1"/>
    </xf>
    <xf numFmtId="14" fontId="20" fillId="3" borderId="26" xfId="0" applyNumberFormat="1" applyFont="1" applyFill="1" applyBorder="1" applyAlignment="1" applyProtection="1">
      <alignment horizontal="center" vertical="center"/>
      <protection hidden="1"/>
    </xf>
    <xf numFmtId="0" fontId="20" fillId="3" borderId="26" xfId="0" applyFont="1" applyFill="1" applyBorder="1" applyAlignment="1" applyProtection="1">
      <alignment horizontal="center" vertical="center"/>
      <protection hidden="1"/>
    </xf>
    <xf numFmtId="0" fontId="64" fillId="5" borderId="26" xfId="0" applyFont="1" applyFill="1" applyBorder="1" applyAlignment="1" applyProtection="1">
      <alignment horizontal="center" vertical="center"/>
      <protection locked="0" hidden="1"/>
    </xf>
    <xf numFmtId="0" fontId="101" fillId="5" borderId="49" xfId="0" applyFont="1" applyFill="1" applyBorder="1" applyAlignment="1" applyProtection="1">
      <alignment horizontal="center" vertical="center" wrapText="1"/>
      <protection locked="0" hidden="1"/>
    </xf>
    <xf numFmtId="1" fontId="28" fillId="5" borderId="48" xfId="0" applyNumberFormat="1" applyFont="1" applyFill="1" applyBorder="1" applyAlignment="1" applyProtection="1">
      <alignment horizontal="center" vertical="center"/>
      <protection hidden="1"/>
    </xf>
    <xf numFmtId="1" fontId="28" fillId="5" borderId="84" xfId="0" applyNumberFormat="1" applyFont="1" applyFill="1" applyBorder="1" applyAlignment="1" applyProtection="1">
      <alignment horizontal="center" vertical="center"/>
      <protection hidden="1"/>
    </xf>
    <xf numFmtId="1" fontId="28" fillId="5" borderId="26" xfId="0" applyNumberFormat="1" applyFont="1" applyFill="1" applyBorder="1" applyAlignment="1" applyProtection="1">
      <alignment horizontal="center" vertical="center"/>
      <protection hidden="1"/>
    </xf>
    <xf numFmtId="0" fontId="35" fillId="5" borderId="26" xfId="0" applyFont="1" applyFill="1" applyBorder="1" applyAlignment="1" applyProtection="1">
      <alignment horizontal="center" vertical="center"/>
      <protection hidden="1"/>
    </xf>
    <xf numFmtId="0" fontId="28" fillId="5" borderId="26" xfId="0" applyFont="1" applyFill="1" applyBorder="1" applyAlignment="1" applyProtection="1">
      <alignment horizontal="center" vertical="center"/>
      <protection locked="0"/>
    </xf>
    <xf numFmtId="165" fontId="8" fillId="5" borderId="26" xfId="0" applyNumberFormat="1" applyFont="1" applyFill="1" applyBorder="1" applyAlignment="1" applyProtection="1">
      <alignment horizontal="center" vertical="center"/>
      <protection locked="0"/>
    </xf>
    <xf numFmtId="165" fontId="32" fillId="5" borderId="48" xfId="0" applyNumberFormat="1" applyFont="1" applyFill="1" applyBorder="1" applyAlignment="1" applyProtection="1">
      <alignment horizontal="center" vertical="center"/>
      <protection locked="0"/>
    </xf>
    <xf numFmtId="165" fontId="8" fillId="5" borderId="49" xfId="0" applyNumberFormat="1" applyFont="1" applyFill="1" applyBorder="1" applyAlignment="1" applyProtection="1">
      <alignment horizontal="center" vertical="center"/>
      <protection locked="0"/>
    </xf>
    <xf numFmtId="0" fontId="20" fillId="3" borderId="13" xfId="0" applyFont="1" applyFill="1" applyBorder="1" applyAlignment="1" applyProtection="1">
      <alignment horizontal="center" vertical="center"/>
      <protection hidden="1"/>
    </xf>
    <xf numFmtId="14" fontId="20" fillId="3" borderId="9" xfId="0" applyNumberFormat="1" applyFont="1" applyFill="1" applyBorder="1" applyAlignment="1" applyProtection="1">
      <alignment horizontal="center" vertical="center"/>
      <protection hidden="1"/>
    </xf>
    <xf numFmtId="0" fontId="20" fillId="3" borderId="9" xfId="0" applyFont="1" applyFill="1" applyBorder="1" applyAlignment="1" applyProtection="1">
      <alignment horizontal="center" vertical="center"/>
      <protection hidden="1"/>
    </xf>
    <xf numFmtId="0" fontId="64" fillId="5" borderId="9" xfId="0" applyFont="1" applyFill="1" applyBorder="1" applyAlignment="1" applyProtection="1">
      <alignment horizontal="center" vertical="center"/>
      <protection locked="0" hidden="1"/>
    </xf>
    <xf numFmtId="1" fontId="28" fillId="5" borderId="9" xfId="0" applyNumberFormat="1" applyFont="1" applyFill="1" applyBorder="1" applyAlignment="1" applyProtection="1">
      <alignment horizontal="center" vertical="center"/>
      <protection hidden="1"/>
    </xf>
    <xf numFmtId="1" fontId="35" fillId="5" borderId="26" xfId="0" applyNumberFormat="1" applyFont="1" applyFill="1" applyBorder="1" applyAlignment="1" applyProtection="1">
      <alignment horizontal="center" vertical="center"/>
      <protection hidden="1"/>
    </xf>
    <xf numFmtId="165" fontId="8" fillId="5" borderId="9" xfId="0" applyNumberFormat="1" applyFont="1" applyFill="1" applyBorder="1" applyAlignment="1" applyProtection="1">
      <alignment horizontal="center" vertical="center"/>
      <protection locked="0"/>
    </xf>
    <xf numFmtId="165" fontId="8" fillId="5" borderId="13" xfId="0" applyNumberFormat="1" applyFont="1" applyFill="1" applyBorder="1" applyAlignment="1" applyProtection="1">
      <alignment horizontal="center" vertical="center"/>
      <protection locked="0"/>
    </xf>
    <xf numFmtId="165" fontId="8" fillId="5" borderId="14" xfId="0" applyNumberFormat="1"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hidden="1"/>
    </xf>
    <xf numFmtId="14" fontId="20" fillId="3" borderId="24" xfId="0" applyNumberFormat="1" applyFont="1" applyFill="1" applyBorder="1" applyAlignment="1" applyProtection="1">
      <alignment horizontal="center" vertical="center"/>
      <protection hidden="1"/>
    </xf>
    <xf numFmtId="0" fontId="20" fillId="3" borderId="24" xfId="0" applyFont="1" applyFill="1" applyBorder="1" applyAlignment="1" applyProtection="1">
      <alignment horizontal="center" vertical="center"/>
      <protection hidden="1"/>
    </xf>
    <xf numFmtId="0" fontId="64" fillId="5" borderId="24" xfId="0" applyFont="1" applyFill="1" applyBorder="1" applyAlignment="1" applyProtection="1">
      <alignment horizontal="center" vertical="center"/>
      <protection locked="0" hidden="1"/>
    </xf>
    <xf numFmtId="0" fontId="20" fillId="3" borderId="43" xfId="0" applyFont="1" applyFill="1" applyBorder="1" applyAlignment="1" applyProtection="1">
      <alignment horizontal="center" vertical="center"/>
      <protection hidden="1"/>
    </xf>
    <xf numFmtId="0" fontId="101" fillId="5" borderId="83" xfId="0" applyFont="1" applyFill="1" applyBorder="1" applyAlignment="1" applyProtection="1">
      <alignment horizontal="center" vertical="center" wrapText="1"/>
      <protection locked="0" hidden="1"/>
    </xf>
    <xf numFmtId="1" fontId="28" fillId="5" borderId="24" xfId="0" applyNumberFormat="1" applyFont="1" applyFill="1" applyBorder="1" applyAlignment="1" applyProtection="1">
      <alignment horizontal="center" vertical="center"/>
      <protection hidden="1"/>
    </xf>
    <xf numFmtId="1" fontId="35" fillId="5" borderId="43" xfId="0" applyNumberFormat="1" applyFont="1" applyFill="1" applyBorder="1" applyAlignment="1" applyProtection="1">
      <alignment horizontal="center" vertical="center"/>
      <protection hidden="1"/>
    </xf>
    <xf numFmtId="0" fontId="35" fillId="5" borderId="43" xfId="0" applyFont="1" applyFill="1" applyBorder="1" applyAlignment="1" applyProtection="1">
      <alignment horizontal="center" vertical="center"/>
      <protection hidden="1"/>
    </xf>
    <xf numFmtId="0" fontId="28" fillId="5" borderId="43" xfId="0" applyFont="1" applyFill="1" applyBorder="1" applyAlignment="1" applyProtection="1">
      <alignment horizontal="center" vertical="center"/>
      <protection locked="0"/>
    </xf>
    <xf numFmtId="165" fontId="8" fillId="5" borderId="24" xfId="0" applyNumberFormat="1" applyFont="1" applyFill="1" applyBorder="1" applyAlignment="1" applyProtection="1">
      <alignment horizontal="center" vertical="center"/>
      <protection locked="0"/>
    </xf>
    <xf numFmtId="165" fontId="8" fillId="5" borderId="61" xfId="0" applyNumberFormat="1" applyFont="1" applyFill="1" applyBorder="1" applyAlignment="1" applyProtection="1">
      <alignment horizontal="center" vertical="center"/>
      <protection locked="0"/>
    </xf>
    <xf numFmtId="165" fontId="8" fillId="5" borderId="62" xfId="0" applyNumberFormat="1" applyFont="1" applyFill="1" applyBorder="1" applyAlignment="1" applyProtection="1">
      <alignment horizontal="center" vertical="center"/>
      <protection locked="0"/>
    </xf>
    <xf numFmtId="1" fontId="53" fillId="3" borderId="69" xfId="0" applyNumberFormat="1" applyFont="1" applyFill="1" applyBorder="1" applyAlignment="1" applyProtection="1">
      <alignment vertical="center"/>
      <protection hidden="1"/>
    </xf>
    <xf numFmtId="165" fontId="53" fillId="3" borderId="69" xfId="0" applyNumberFormat="1" applyFont="1" applyFill="1" applyBorder="1" applyAlignment="1" applyProtection="1">
      <alignment horizontal="center" vertical="center"/>
      <protection hidden="1"/>
    </xf>
    <xf numFmtId="165" fontId="53" fillId="3" borderId="66" xfId="0" applyNumberFormat="1" applyFont="1" applyFill="1" applyBorder="1" applyAlignment="1" applyProtection="1">
      <alignment horizontal="center" vertical="center"/>
      <protection hidden="1"/>
    </xf>
    <xf numFmtId="0" fontId="52" fillId="3" borderId="37" xfId="0" applyFont="1" applyFill="1" applyBorder="1" applyAlignment="1" applyProtection="1">
      <alignment horizontal="center" wrapText="1"/>
      <protection hidden="1"/>
    </xf>
    <xf numFmtId="0" fontId="52" fillId="3" borderId="64" xfId="0" applyFont="1" applyFill="1" applyBorder="1" applyAlignment="1" applyProtection="1">
      <alignment horizontal="center" wrapText="1"/>
      <protection hidden="1"/>
    </xf>
    <xf numFmtId="0" fontId="63" fillId="18" borderId="33" xfId="0" applyFont="1" applyFill="1" applyBorder="1" applyAlignment="1" applyProtection="1">
      <alignment horizontal="justify" vertical="justify" wrapText="1"/>
      <protection hidden="1"/>
    </xf>
    <xf numFmtId="0" fontId="63" fillId="18" borderId="30" xfId="0" applyFont="1" applyFill="1" applyBorder="1" applyAlignment="1" applyProtection="1">
      <alignment horizontal="justify" vertical="justify" wrapText="1"/>
      <protection hidden="1"/>
    </xf>
    <xf numFmtId="0" fontId="63" fillId="18" borderId="34" xfId="0" applyFont="1" applyFill="1" applyBorder="1" applyAlignment="1" applyProtection="1">
      <alignment horizontal="justify" vertical="justify" wrapText="1"/>
      <protection hidden="1"/>
    </xf>
    <xf numFmtId="0" fontId="63" fillId="18" borderId="68" xfId="0" applyFont="1" applyFill="1" applyBorder="1" applyAlignment="1" applyProtection="1">
      <alignment horizontal="justify" vertical="justify" wrapText="1"/>
      <protection hidden="1"/>
    </xf>
    <xf numFmtId="0" fontId="63" fillId="18" borderId="0" xfId="0" applyFont="1" applyFill="1" applyBorder="1" applyAlignment="1" applyProtection="1">
      <alignment horizontal="justify" vertical="justify" wrapText="1"/>
      <protection hidden="1"/>
    </xf>
    <xf numFmtId="0" fontId="63" fillId="18" borderId="70" xfId="0" applyFont="1" applyFill="1" applyBorder="1" applyAlignment="1" applyProtection="1">
      <alignment horizontal="justify" vertical="justify" wrapText="1"/>
      <protection hidden="1"/>
    </xf>
    <xf numFmtId="0" fontId="34" fillId="18" borderId="68" xfId="0" applyFont="1" applyFill="1" applyBorder="1" applyAlignment="1" applyProtection="1">
      <alignment horizontal="justify" vertical="justify" wrapText="1"/>
      <protection hidden="1"/>
    </xf>
    <xf numFmtId="0" fontId="34" fillId="18" borderId="0" xfId="0" applyFont="1" applyFill="1" applyBorder="1" applyAlignment="1" applyProtection="1">
      <alignment horizontal="justify" vertical="justify" wrapText="1"/>
      <protection hidden="1"/>
    </xf>
    <xf numFmtId="0" fontId="34" fillId="18" borderId="70" xfId="0" applyFont="1" applyFill="1" applyBorder="1" applyAlignment="1" applyProtection="1">
      <alignment horizontal="justify" vertical="justify" wrapText="1"/>
      <protection hidden="1"/>
    </xf>
    <xf numFmtId="0" fontId="34" fillId="18" borderId="71" xfId="0" applyFont="1" applyFill="1" applyBorder="1" applyAlignment="1" applyProtection="1">
      <alignment horizontal="justify" vertical="justify" wrapText="1"/>
      <protection hidden="1"/>
    </xf>
    <xf numFmtId="0" fontId="34" fillId="18" borderId="72" xfId="0" applyFont="1" applyFill="1" applyBorder="1" applyAlignment="1" applyProtection="1">
      <alignment horizontal="justify" vertical="justify" wrapText="1"/>
      <protection hidden="1"/>
    </xf>
    <xf numFmtId="0" fontId="34" fillId="18" borderId="73" xfId="0" applyFont="1" applyFill="1" applyBorder="1" applyAlignment="1" applyProtection="1">
      <alignment horizontal="justify" vertical="justify" wrapText="1"/>
      <protection hidden="1"/>
    </xf>
    <xf numFmtId="0" fontId="62" fillId="18" borderId="27" xfId="0" applyFont="1" applyFill="1" applyBorder="1" applyAlignment="1" applyProtection="1">
      <alignment horizontal="center" vertical="center"/>
      <protection hidden="1"/>
    </xf>
    <xf numFmtId="0" fontId="62" fillId="18" borderId="28" xfId="0" applyFont="1" applyFill="1" applyBorder="1" applyAlignment="1" applyProtection="1">
      <alignment horizontal="center" vertical="center"/>
      <protection hidden="1"/>
    </xf>
    <xf numFmtId="0" fontId="62" fillId="18" borderId="29" xfId="0" applyFont="1" applyFill="1" applyBorder="1" applyAlignment="1" applyProtection="1">
      <alignment horizontal="center" vertical="center"/>
      <protection hidden="1"/>
    </xf>
    <xf numFmtId="0" fontId="0" fillId="3" borderId="0" xfId="0" applyFill="1" applyAlignment="1" applyProtection="1">
      <alignment horizontal="center"/>
      <protection hidden="1"/>
    </xf>
    <xf numFmtId="0" fontId="0" fillId="3" borderId="30" xfId="0" applyFill="1" applyBorder="1" applyAlignment="1" applyProtection="1">
      <alignment horizontal="center"/>
      <protection hidden="1"/>
    </xf>
    <xf numFmtId="0" fontId="0" fillId="3" borderId="60" xfId="0" applyFill="1" applyBorder="1" applyAlignment="1" applyProtection="1">
      <alignment horizontal="center"/>
      <protection hidden="1"/>
    </xf>
    <xf numFmtId="0" fontId="0" fillId="3" borderId="68" xfId="0" applyFill="1" applyBorder="1" applyAlignment="1" applyProtection="1">
      <alignment horizontal="center"/>
      <protection hidden="1"/>
    </xf>
    <xf numFmtId="0" fontId="49" fillId="18"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45" fillId="18" borderId="27" xfId="0" applyFont="1" applyFill="1" applyBorder="1" applyAlignment="1" applyProtection="1">
      <alignment horizontal="center" vertical="center"/>
      <protection hidden="1"/>
    </xf>
    <xf numFmtId="0" fontId="45" fillId="18" borderId="28" xfId="0" applyFont="1" applyFill="1" applyBorder="1" applyAlignment="1" applyProtection="1">
      <alignment horizontal="center" vertical="center"/>
      <protection hidden="1"/>
    </xf>
    <xf numFmtId="0" fontId="45" fillId="18" borderId="29" xfId="0" applyFont="1" applyFill="1" applyBorder="1" applyAlignment="1" applyProtection="1">
      <alignment horizontal="center" vertical="center"/>
      <protection hidden="1"/>
    </xf>
    <xf numFmtId="0" fontId="55" fillId="18" borderId="33" xfId="0" applyFont="1" applyFill="1" applyBorder="1" applyAlignment="1" applyProtection="1">
      <alignment horizontal="justify" vertical="justify" wrapText="1"/>
      <protection hidden="1"/>
    </xf>
    <xf numFmtId="0" fontId="55" fillId="18" borderId="30" xfId="0" applyFont="1" applyFill="1" applyBorder="1" applyAlignment="1" applyProtection="1">
      <alignment horizontal="justify" vertical="justify" wrapText="1"/>
      <protection hidden="1"/>
    </xf>
    <xf numFmtId="0" fontId="55" fillId="18" borderId="34" xfId="0" applyFont="1" applyFill="1" applyBorder="1" applyAlignment="1" applyProtection="1">
      <alignment horizontal="justify" vertical="justify" wrapText="1"/>
      <protection hidden="1"/>
    </xf>
    <xf numFmtId="0" fontId="55" fillId="18" borderId="68" xfId="0" applyFont="1" applyFill="1" applyBorder="1" applyAlignment="1" applyProtection="1">
      <alignment horizontal="justify" vertical="justify" wrapText="1"/>
      <protection hidden="1"/>
    </xf>
    <xf numFmtId="0" fontId="55" fillId="18" borderId="0" xfId="0" applyFont="1" applyFill="1" applyBorder="1" applyAlignment="1" applyProtection="1">
      <alignment horizontal="justify" vertical="justify" wrapText="1"/>
      <protection hidden="1"/>
    </xf>
    <xf numFmtId="0" fontId="55" fillId="18" borderId="70" xfId="0" applyFont="1" applyFill="1" applyBorder="1" applyAlignment="1" applyProtection="1">
      <alignment horizontal="justify" vertical="justify" wrapText="1"/>
      <protection hidden="1"/>
    </xf>
    <xf numFmtId="0" fontId="55" fillId="18" borderId="71" xfId="0" applyFont="1" applyFill="1" applyBorder="1" applyAlignment="1" applyProtection="1">
      <alignment horizontal="justify" vertical="justify" wrapText="1"/>
      <protection hidden="1"/>
    </xf>
    <xf numFmtId="0" fontId="55" fillId="18" borderId="72" xfId="0" applyFont="1" applyFill="1" applyBorder="1" applyAlignment="1" applyProtection="1">
      <alignment horizontal="justify" vertical="justify" wrapText="1"/>
      <protection hidden="1"/>
    </xf>
    <xf numFmtId="0" fontId="55" fillId="18" borderId="73" xfId="0" applyFont="1" applyFill="1" applyBorder="1" applyAlignment="1" applyProtection="1">
      <alignment horizontal="justify" vertical="justify" wrapText="1"/>
      <protection hidden="1"/>
    </xf>
    <xf numFmtId="0" fontId="87" fillId="18" borderId="27" xfId="0" applyFont="1" applyFill="1" applyBorder="1" applyAlignment="1" applyProtection="1">
      <alignment horizontal="center" vertical="center" wrapText="1"/>
      <protection hidden="1"/>
    </xf>
    <xf numFmtId="0" fontId="87" fillId="18" borderId="28" xfId="0" applyFont="1" applyFill="1" applyBorder="1" applyAlignment="1" applyProtection="1">
      <alignment horizontal="center" vertical="center" wrapText="1"/>
      <protection hidden="1"/>
    </xf>
    <xf numFmtId="0" fontId="87" fillId="18" borderId="29" xfId="0" applyFont="1" applyFill="1" applyBorder="1" applyAlignment="1" applyProtection="1">
      <alignment horizontal="center" vertical="center" wrapText="1"/>
      <protection hidden="1"/>
    </xf>
    <xf numFmtId="0" fontId="12" fillId="19" borderId="33" xfId="0" applyFont="1" applyFill="1" applyBorder="1" applyAlignment="1" applyProtection="1">
      <alignment horizontal="center" vertical="center"/>
      <protection hidden="1"/>
    </xf>
    <xf numFmtId="0" fontId="12" fillId="19" borderId="30" xfId="0" applyFont="1" applyFill="1" applyBorder="1" applyAlignment="1" applyProtection="1">
      <alignment horizontal="center" vertical="center"/>
      <protection hidden="1"/>
    </xf>
    <xf numFmtId="0" fontId="12" fillId="19" borderId="34" xfId="0" applyFont="1" applyFill="1" applyBorder="1" applyAlignment="1" applyProtection="1">
      <alignment horizontal="center" vertical="center"/>
      <protection hidden="1"/>
    </xf>
    <xf numFmtId="0" fontId="17" fillId="6" borderId="72" xfId="0" applyFont="1" applyFill="1" applyBorder="1" applyAlignment="1" applyProtection="1">
      <alignment horizontal="center"/>
      <protection hidden="1"/>
    </xf>
    <xf numFmtId="0" fontId="18" fillId="7" borderId="28" xfId="0" applyFont="1" applyFill="1" applyBorder="1" applyAlignment="1" applyProtection="1">
      <alignment horizontal="center" vertical="center"/>
      <protection hidden="1"/>
    </xf>
    <xf numFmtId="0" fontId="18" fillId="7" borderId="75" xfId="0" applyFont="1" applyFill="1" applyBorder="1" applyAlignment="1" applyProtection="1">
      <alignment horizontal="center" vertical="center"/>
      <protection hidden="1"/>
    </xf>
    <xf numFmtId="164" fontId="10" fillId="8" borderId="69" xfId="0" applyNumberFormat="1" applyFont="1" applyFill="1" applyBorder="1" applyAlignment="1" applyProtection="1">
      <alignment horizontal="right" vertical="center"/>
      <protection locked="0"/>
    </xf>
    <xf numFmtId="164" fontId="10" fillId="8" borderId="28" xfId="0" applyNumberFormat="1" applyFont="1" applyFill="1" applyBorder="1" applyAlignment="1" applyProtection="1">
      <alignment horizontal="right" vertical="center"/>
      <protection locked="0"/>
    </xf>
    <xf numFmtId="0" fontId="12" fillId="7" borderId="74" xfId="0" applyFont="1" applyFill="1" applyBorder="1" applyAlignment="1" applyProtection="1">
      <alignment vertical="center" wrapText="1"/>
      <protection hidden="1"/>
    </xf>
    <xf numFmtId="0" fontId="12" fillId="7" borderId="38" xfId="0" applyFont="1" applyFill="1" applyBorder="1" applyAlignment="1" applyProtection="1">
      <alignment vertical="center" wrapText="1"/>
      <protection hidden="1"/>
    </xf>
    <xf numFmtId="0" fontId="12" fillId="7" borderId="42" xfId="0" applyFont="1" applyFill="1" applyBorder="1" applyAlignment="1" applyProtection="1">
      <alignment vertical="center" wrapText="1"/>
      <protection hidden="1"/>
    </xf>
    <xf numFmtId="0" fontId="12" fillId="7" borderId="37" xfId="0" applyFont="1" applyFill="1" applyBorder="1" applyAlignment="1" applyProtection="1">
      <alignment vertical="center" wrapText="1"/>
      <protection hidden="1"/>
    </xf>
    <xf numFmtId="49" fontId="4" fillId="8" borderId="22" xfId="0" applyNumberFormat="1" applyFont="1" applyFill="1" applyBorder="1" applyAlignment="1" applyProtection="1">
      <alignment horizontal="center" vertical="center" wrapText="1"/>
      <protection locked="0"/>
    </xf>
    <xf numFmtId="49" fontId="4" fillId="8" borderId="36" xfId="0" applyNumberFormat="1" applyFont="1" applyFill="1" applyBorder="1" applyAlignment="1" applyProtection="1">
      <alignment horizontal="center" vertical="center" wrapText="1"/>
      <protection locked="0"/>
    </xf>
    <xf numFmtId="49" fontId="4" fillId="8" borderId="32" xfId="0" applyNumberFormat="1" applyFont="1" applyFill="1" applyBorder="1" applyAlignment="1" applyProtection="1">
      <alignment horizontal="center" vertical="center" wrapText="1"/>
      <protection locked="0"/>
    </xf>
    <xf numFmtId="49" fontId="4" fillId="8" borderId="38" xfId="0" applyNumberFormat="1" applyFont="1" applyFill="1" applyBorder="1" applyAlignment="1" applyProtection="1">
      <alignment horizontal="center" vertical="center" wrapText="1"/>
      <protection locked="0"/>
    </xf>
    <xf numFmtId="49" fontId="4" fillId="8" borderId="31" xfId="0" applyNumberFormat="1" applyFont="1" applyFill="1" applyBorder="1" applyAlignment="1" applyProtection="1">
      <alignment horizontal="center" vertical="center" wrapText="1"/>
      <protection locked="0"/>
    </xf>
    <xf numFmtId="0" fontId="92" fillId="19" borderId="33" xfId="0" applyFont="1" applyFill="1" applyBorder="1" applyAlignment="1" applyProtection="1">
      <alignment horizontal="center" vertical="center"/>
      <protection hidden="1"/>
    </xf>
    <xf numFmtId="0" fontId="92" fillId="19" borderId="30" xfId="0" applyFont="1" applyFill="1" applyBorder="1" applyAlignment="1" applyProtection="1">
      <alignment horizontal="center" vertical="center"/>
      <protection hidden="1"/>
    </xf>
    <xf numFmtId="0" fontId="92" fillId="19" borderId="34" xfId="0" applyFont="1" applyFill="1" applyBorder="1" applyAlignment="1" applyProtection="1">
      <alignment horizontal="center" vertical="center"/>
      <protection hidden="1"/>
    </xf>
    <xf numFmtId="0" fontId="92" fillId="19" borderId="71" xfId="0" applyFont="1" applyFill="1" applyBorder="1" applyAlignment="1" applyProtection="1">
      <alignment horizontal="center" vertical="center"/>
      <protection hidden="1"/>
    </xf>
    <xf numFmtId="0" fontId="92" fillId="19" borderId="72" xfId="0" applyFont="1" applyFill="1" applyBorder="1" applyAlignment="1" applyProtection="1">
      <alignment horizontal="center" vertical="center"/>
      <protection hidden="1"/>
    </xf>
    <xf numFmtId="0" fontId="92" fillId="19" borderId="73" xfId="0" applyFont="1" applyFill="1" applyBorder="1" applyAlignment="1" applyProtection="1">
      <alignment horizontal="center" vertical="center"/>
      <protection hidden="1"/>
    </xf>
    <xf numFmtId="0" fontId="15" fillId="6" borderId="0" xfId="0" applyFont="1" applyFill="1" applyBorder="1" applyAlignment="1" applyProtection="1">
      <alignment horizontal="center" vertical="center"/>
      <protection hidden="1"/>
    </xf>
    <xf numFmtId="0" fontId="12" fillId="19" borderId="74" xfId="0" applyFont="1" applyFill="1" applyBorder="1" applyAlignment="1" applyProtection="1">
      <alignment horizontal="center" vertical="center"/>
      <protection hidden="1"/>
    </xf>
    <xf numFmtId="0" fontId="12" fillId="19" borderId="38" xfId="0" applyFont="1" applyFill="1" applyBorder="1" applyAlignment="1" applyProtection="1">
      <alignment horizontal="center" vertical="center"/>
      <protection hidden="1"/>
    </xf>
    <xf numFmtId="0" fontId="12" fillId="19" borderId="31" xfId="0" applyFont="1" applyFill="1" applyBorder="1" applyAlignment="1" applyProtection="1">
      <alignment horizontal="center" vertical="center"/>
      <protection hidden="1"/>
    </xf>
    <xf numFmtId="0" fontId="38" fillId="8" borderId="22" xfId="0" applyFont="1" applyFill="1" applyBorder="1" applyAlignment="1" applyProtection="1">
      <alignment horizontal="center" vertical="center"/>
      <protection locked="0"/>
    </xf>
    <xf numFmtId="0" fontId="38" fillId="8" borderId="19" xfId="0" applyFont="1" applyFill="1" applyBorder="1" applyAlignment="1" applyProtection="1">
      <alignment horizontal="center" vertical="center"/>
      <protection locked="0"/>
    </xf>
    <xf numFmtId="0" fontId="38" fillId="8" borderId="23" xfId="0" applyFont="1" applyFill="1" applyBorder="1" applyAlignment="1" applyProtection="1">
      <alignment horizontal="center" vertical="center"/>
      <protection locked="0"/>
    </xf>
    <xf numFmtId="0" fontId="38" fillId="8" borderId="20" xfId="0" applyFont="1" applyFill="1" applyBorder="1" applyAlignment="1" applyProtection="1">
      <alignment horizontal="center" vertical="center"/>
      <protection locked="0"/>
    </xf>
    <xf numFmtId="0" fontId="12" fillId="7" borderId="41" xfId="0" applyFont="1" applyFill="1" applyBorder="1" applyAlignment="1" applyProtection="1">
      <alignment horizontal="center" vertical="top" wrapText="1"/>
      <protection hidden="1"/>
    </xf>
    <xf numFmtId="0" fontId="12" fillId="7" borderId="36" xfId="0" applyFont="1" applyFill="1" applyBorder="1" applyAlignment="1" applyProtection="1">
      <alignment horizontal="center" vertical="top" wrapText="1"/>
      <protection hidden="1"/>
    </xf>
    <xf numFmtId="0" fontId="12" fillId="7" borderId="19" xfId="0" applyFont="1" applyFill="1" applyBorder="1" applyAlignment="1" applyProtection="1">
      <alignment horizontal="center" vertical="top" wrapText="1"/>
      <protection hidden="1"/>
    </xf>
    <xf numFmtId="0" fontId="56" fillId="9" borderId="80" xfId="0" applyFont="1" applyFill="1" applyBorder="1" applyAlignment="1" applyProtection="1">
      <alignment horizontal="center" wrapText="1"/>
      <protection hidden="1"/>
    </xf>
    <xf numFmtId="0" fontId="56" fillId="9" borderId="0" xfId="0" applyFont="1" applyFill="1" applyBorder="1" applyAlignment="1" applyProtection="1">
      <alignment horizontal="center" wrapText="1"/>
      <protection hidden="1"/>
    </xf>
    <xf numFmtId="0" fontId="19" fillId="9" borderId="80" xfId="0" applyFont="1" applyFill="1" applyBorder="1" applyAlignment="1" applyProtection="1">
      <alignment horizontal="center" wrapText="1"/>
      <protection hidden="1"/>
    </xf>
    <xf numFmtId="0" fontId="19" fillId="9" borderId="0" xfId="0" applyFont="1" applyFill="1" applyBorder="1" applyAlignment="1" applyProtection="1">
      <alignment horizontal="center" wrapText="1"/>
      <protection hidden="1"/>
    </xf>
    <xf numFmtId="0" fontId="94" fillId="5" borderId="28" xfId="0" applyFont="1" applyFill="1" applyBorder="1" applyAlignment="1" applyProtection="1">
      <alignment horizontal="center"/>
      <protection locked="0"/>
    </xf>
    <xf numFmtId="0" fontId="94" fillId="5" borderId="29" xfId="0" applyFont="1" applyFill="1" applyBorder="1" applyAlignment="1" applyProtection="1">
      <alignment horizontal="center"/>
      <protection locked="0"/>
    </xf>
    <xf numFmtId="0" fontId="0" fillId="6" borderId="0" xfId="0" applyFill="1" applyAlignment="1" applyProtection="1">
      <alignment horizontal="center"/>
      <protection hidden="1"/>
    </xf>
    <xf numFmtId="0" fontId="13" fillId="6" borderId="72" xfId="0" applyFont="1" applyFill="1" applyBorder="1" applyAlignment="1" applyProtection="1">
      <alignment horizontal="center" vertical="center"/>
      <protection hidden="1"/>
    </xf>
    <xf numFmtId="0" fontId="12" fillId="7" borderId="41" xfId="0" applyFont="1" applyFill="1" applyBorder="1" applyAlignment="1" applyProtection="1">
      <alignment horizontal="center" vertical="center" wrapText="1"/>
      <protection hidden="1"/>
    </xf>
    <xf numFmtId="0" fontId="12" fillId="7" borderId="19" xfId="0" applyFont="1" applyFill="1" applyBorder="1" applyAlignment="1" applyProtection="1">
      <alignment horizontal="center" vertical="center" wrapText="1"/>
      <protection hidden="1"/>
    </xf>
    <xf numFmtId="0" fontId="4" fillId="8" borderId="22" xfId="0" applyFont="1" applyFill="1" applyBorder="1" applyAlignment="1" applyProtection="1">
      <alignment horizontal="center" vertical="center" wrapText="1"/>
      <protection locked="0"/>
    </xf>
    <xf numFmtId="0" fontId="4" fillId="8" borderId="36" xfId="0" applyFont="1" applyFill="1" applyBorder="1" applyAlignment="1" applyProtection="1">
      <alignment horizontal="center" vertical="center" wrapText="1"/>
      <protection locked="0"/>
    </xf>
    <xf numFmtId="0" fontId="12" fillId="7" borderId="36" xfId="0" applyFont="1" applyFill="1" applyBorder="1" applyAlignment="1" applyProtection="1">
      <alignment horizontal="center" vertical="center" wrapText="1"/>
      <protection hidden="1"/>
    </xf>
    <xf numFmtId="1" fontId="4" fillId="8" borderId="22" xfId="0" applyNumberFormat="1" applyFont="1" applyFill="1" applyBorder="1" applyAlignment="1" applyProtection="1">
      <alignment horizontal="center" vertical="center" wrapText="1"/>
      <protection locked="0"/>
    </xf>
    <xf numFmtId="1" fontId="4" fillId="8" borderId="36" xfId="0" applyNumberFormat="1" applyFont="1" applyFill="1" applyBorder="1" applyAlignment="1" applyProtection="1">
      <alignment horizontal="center" vertical="center" wrapText="1"/>
      <protection locked="0"/>
    </xf>
    <xf numFmtId="0" fontId="12" fillId="7" borderId="74" xfId="0" applyFont="1" applyFill="1" applyBorder="1" applyAlignment="1" applyProtection="1">
      <alignment horizontal="center" vertical="center" wrapText="1"/>
      <protection hidden="1"/>
    </xf>
    <xf numFmtId="0" fontId="12" fillId="7" borderId="18" xfId="0" applyFont="1" applyFill="1" applyBorder="1" applyAlignment="1" applyProtection="1">
      <alignment horizontal="center" vertical="center" wrapText="1"/>
      <protection hidden="1"/>
    </xf>
    <xf numFmtId="0" fontId="24" fillId="15" borderId="3" xfId="0" applyFont="1" applyFill="1" applyBorder="1" applyAlignment="1" applyProtection="1">
      <alignment horizontal="center" vertical="center"/>
      <protection hidden="1"/>
    </xf>
    <xf numFmtId="0" fontId="24" fillId="15" borderId="4" xfId="0" applyFont="1" applyFill="1" applyBorder="1" applyAlignment="1" applyProtection="1">
      <alignment horizontal="center" vertical="center"/>
      <protection hidden="1"/>
    </xf>
    <xf numFmtId="166" fontId="24" fillId="15" borderId="2" xfId="0" applyNumberFormat="1" applyFont="1" applyFill="1" applyBorder="1" applyAlignment="1" applyProtection="1">
      <alignment horizontal="center" vertical="center"/>
      <protection hidden="1"/>
    </xf>
    <xf numFmtId="166" fontId="24" fillId="15" borderId="4" xfId="0" applyNumberFormat="1" applyFont="1" applyFill="1" applyBorder="1" applyAlignment="1" applyProtection="1">
      <alignment horizontal="center" vertical="center"/>
      <protection hidden="1"/>
    </xf>
    <xf numFmtId="0" fontId="24" fillId="15" borderId="8" xfId="0" applyFont="1" applyFill="1" applyBorder="1" applyAlignment="1" applyProtection="1">
      <alignment horizontal="center" vertical="center"/>
      <protection hidden="1"/>
    </xf>
    <xf numFmtId="0" fontId="24" fillId="15" borderId="50" xfId="0" applyFont="1" applyFill="1" applyBorder="1" applyAlignment="1" applyProtection="1">
      <alignment horizontal="center" vertical="center"/>
      <protection hidden="1"/>
    </xf>
    <xf numFmtId="0" fontId="24" fillId="15" borderId="5" xfId="0" applyFont="1" applyFill="1" applyBorder="1" applyAlignment="1" applyProtection="1">
      <alignment horizontal="center" vertical="center"/>
      <protection hidden="1"/>
    </xf>
    <xf numFmtId="0" fontId="24" fillId="15" borderId="54" xfId="0" applyFont="1" applyFill="1" applyBorder="1" applyAlignment="1" applyProtection="1">
      <alignment horizontal="center" vertical="center"/>
      <protection hidden="1"/>
    </xf>
    <xf numFmtId="166" fontId="24" fillId="15" borderId="6" xfId="0" applyNumberFormat="1" applyFont="1" applyFill="1" applyBorder="1" applyAlignment="1" applyProtection="1">
      <alignment horizontal="center" vertical="center"/>
      <protection hidden="1"/>
    </xf>
    <xf numFmtId="166" fontId="24" fillId="15" borderId="50" xfId="0" applyNumberFormat="1" applyFont="1" applyFill="1" applyBorder="1" applyAlignment="1" applyProtection="1">
      <alignment horizontal="center" vertical="center"/>
      <protection hidden="1"/>
    </xf>
    <xf numFmtId="166" fontId="24" fillId="15" borderId="7" xfId="0" applyNumberFormat="1" applyFont="1" applyFill="1" applyBorder="1" applyAlignment="1" applyProtection="1">
      <alignment horizontal="center" vertical="center"/>
      <protection hidden="1"/>
    </xf>
    <xf numFmtId="166" fontId="24" fillId="15" borderId="54" xfId="0" applyNumberFormat="1" applyFont="1" applyFill="1" applyBorder="1" applyAlignment="1" applyProtection="1">
      <alignment horizontal="center" vertical="center"/>
      <protection hidden="1"/>
    </xf>
    <xf numFmtId="0" fontId="26" fillId="15" borderId="55" xfId="0" applyFont="1" applyFill="1" applyBorder="1" applyAlignment="1" applyProtection="1">
      <alignment horizontal="center" vertical="center"/>
      <protection hidden="1"/>
    </xf>
    <xf numFmtId="0" fontId="26" fillId="15" borderId="56" xfId="0" applyFont="1" applyFill="1" applyBorder="1" applyAlignment="1" applyProtection="1">
      <alignment horizontal="center" vertical="center"/>
      <protection hidden="1"/>
    </xf>
    <xf numFmtId="0" fontId="4" fillId="8" borderId="21" xfId="0" applyFont="1" applyFill="1" applyBorder="1" applyAlignment="1" applyProtection="1">
      <alignment horizontal="center" vertical="center" wrapText="1"/>
      <protection locked="0"/>
    </xf>
    <xf numFmtId="0" fontId="4" fillId="8" borderId="38" xfId="0" applyFont="1" applyFill="1" applyBorder="1" applyAlignment="1" applyProtection="1">
      <alignment horizontal="center" vertical="center" wrapText="1"/>
      <protection locked="0"/>
    </xf>
    <xf numFmtId="0" fontId="93" fillId="4" borderId="27" xfId="0" applyFont="1" applyFill="1" applyBorder="1" applyAlignment="1" applyProtection="1">
      <alignment horizontal="right"/>
      <protection hidden="1"/>
    </xf>
    <xf numFmtId="0" fontId="93" fillId="4" borderId="28" xfId="0" applyFont="1" applyFill="1" applyBorder="1" applyAlignment="1" applyProtection="1">
      <alignment horizontal="right"/>
      <protection hidden="1"/>
    </xf>
    <xf numFmtId="0" fontId="12" fillId="7" borderId="27" xfId="0" applyFont="1" applyFill="1" applyBorder="1" applyAlignment="1" applyProtection="1">
      <alignment horizontal="center" vertical="center"/>
      <protection hidden="1"/>
    </xf>
    <xf numFmtId="0" fontId="12" fillId="7" borderId="75" xfId="0" applyFont="1" applyFill="1" applyBorder="1" applyAlignment="1" applyProtection="1">
      <alignment horizontal="center" vertical="center"/>
      <protection hidden="1"/>
    </xf>
    <xf numFmtId="0" fontId="9" fillId="8" borderId="69" xfId="0" quotePrefix="1" applyFont="1" applyFill="1" applyBorder="1" applyAlignment="1" applyProtection="1">
      <alignment horizontal="center"/>
      <protection locked="0"/>
    </xf>
    <xf numFmtId="0" fontId="9" fillId="8" borderId="28" xfId="0" quotePrefix="1" applyFont="1" applyFill="1" applyBorder="1" applyAlignment="1" applyProtection="1">
      <alignment horizontal="center"/>
      <protection locked="0"/>
    </xf>
    <xf numFmtId="49" fontId="12" fillId="7" borderId="41" xfId="0" applyNumberFormat="1" applyFont="1" applyFill="1" applyBorder="1" applyAlignment="1" applyProtection="1">
      <alignment horizontal="center" vertical="top" wrapText="1"/>
      <protection hidden="1"/>
    </xf>
    <xf numFmtId="49" fontId="12" fillId="7" borderId="19" xfId="0" applyNumberFormat="1" applyFont="1" applyFill="1" applyBorder="1" applyAlignment="1" applyProtection="1">
      <alignment horizontal="center" vertical="top" wrapText="1"/>
      <protection hidden="1"/>
    </xf>
    <xf numFmtId="0" fontId="38" fillId="8" borderId="21" xfId="0" applyFont="1" applyFill="1" applyBorder="1" applyAlignment="1" applyProtection="1">
      <alignment horizontal="center" vertical="center"/>
      <protection locked="0"/>
    </xf>
    <xf numFmtId="0" fontId="38" fillId="8" borderId="18" xfId="0" applyFont="1" applyFill="1" applyBorder="1" applyAlignment="1" applyProtection="1">
      <alignment horizontal="center" vertical="center"/>
      <protection locked="0"/>
    </xf>
    <xf numFmtId="0" fontId="48" fillId="7" borderId="42" xfId="0" applyFont="1" applyFill="1" applyBorder="1" applyAlignment="1" applyProtection="1">
      <alignment horizontal="center" vertical="center" wrapText="1"/>
      <protection hidden="1"/>
    </xf>
    <xf numFmtId="0" fontId="48" fillId="7" borderId="20"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protection hidden="1"/>
    </xf>
    <xf numFmtId="0" fontId="52" fillId="7" borderId="69" xfId="0" applyFont="1" applyFill="1" applyBorder="1" applyAlignment="1" applyProtection="1">
      <alignment horizontal="center" vertical="center"/>
      <protection hidden="1"/>
    </xf>
    <xf numFmtId="0" fontId="52" fillId="7" borderId="75" xfId="0" applyFont="1" applyFill="1" applyBorder="1" applyAlignment="1" applyProtection="1">
      <alignment horizontal="center" vertical="center"/>
      <protection hidden="1"/>
    </xf>
    <xf numFmtId="0" fontId="93" fillId="7" borderId="33" xfId="0" applyFont="1" applyFill="1" applyBorder="1" applyAlignment="1" applyProtection="1">
      <alignment horizontal="center" vertical="center"/>
      <protection hidden="1"/>
    </xf>
    <xf numFmtId="0" fontId="93" fillId="7" borderId="30" xfId="0" applyFont="1" applyFill="1" applyBorder="1" applyAlignment="1" applyProtection="1">
      <alignment horizontal="center" vertical="center"/>
      <protection hidden="1"/>
    </xf>
    <xf numFmtId="0" fontId="93" fillId="7" borderId="34" xfId="0" applyFont="1" applyFill="1" applyBorder="1" applyAlignment="1" applyProtection="1">
      <alignment horizontal="center" vertical="center"/>
      <protection hidden="1"/>
    </xf>
    <xf numFmtId="0" fontId="93" fillId="7" borderId="71" xfId="0" applyFont="1" applyFill="1" applyBorder="1" applyAlignment="1" applyProtection="1">
      <alignment horizontal="center" vertical="center"/>
      <protection hidden="1"/>
    </xf>
    <xf numFmtId="0" fontId="93" fillId="7" borderId="72" xfId="0" applyFont="1" applyFill="1" applyBorder="1" applyAlignment="1" applyProtection="1">
      <alignment horizontal="center" vertical="center"/>
      <protection hidden="1"/>
    </xf>
    <xf numFmtId="0" fontId="93" fillId="7" borderId="73" xfId="0" applyFont="1" applyFill="1" applyBorder="1" applyAlignment="1" applyProtection="1">
      <alignment horizontal="center" vertical="center"/>
      <protection hidden="1"/>
    </xf>
    <xf numFmtId="0" fontId="52" fillId="7" borderId="35" xfId="0" applyFont="1" applyFill="1" applyBorder="1" applyAlignment="1" applyProtection="1">
      <alignment horizontal="center" vertical="center" wrapText="1"/>
      <protection hidden="1"/>
    </xf>
    <xf numFmtId="0" fontId="52" fillId="7" borderId="57" xfId="0" applyFont="1" applyFill="1" applyBorder="1" applyAlignment="1" applyProtection="1">
      <alignment horizontal="center" vertical="center" wrapText="1"/>
      <protection hidden="1"/>
    </xf>
    <xf numFmtId="168" fontId="14" fillId="8" borderId="35" xfId="0" applyNumberFormat="1" applyFont="1" applyFill="1" applyBorder="1" applyAlignment="1" applyProtection="1">
      <alignment horizontal="center" vertical="center"/>
      <protection hidden="1"/>
    </xf>
    <xf numFmtId="168" fontId="14" fillId="8" borderId="57" xfId="0" applyNumberFormat="1" applyFont="1" applyFill="1" applyBorder="1" applyAlignment="1" applyProtection="1">
      <alignment horizontal="center" vertical="center"/>
      <protection hidden="1"/>
    </xf>
    <xf numFmtId="169" fontId="14" fillId="8" borderId="51" xfId="0" applyNumberFormat="1" applyFont="1" applyFill="1" applyBorder="1" applyAlignment="1" applyProtection="1">
      <alignment horizontal="center" vertical="center"/>
      <protection locked="0"/>
    </xf>
    <xf numFmtId="169" fontId="14" fillId="8" borderId="52" xfId="0" applyNumberFormat="1" applyFont="1" applyFill="1" applyBorder="1" applyAlignment="1" applyProtection="1">
      <alignment horizontal="center" vertical="center"/>
      <protection locked="0"/>
    </xf>
    <xf numFmtId="169" fontId="14" fillId="8" borderId="76" xfId="0" applyNumberFormat="1" applyFont="1" applyFill="1" applyBorder="1" applyAlignment="1" applyProtection="1">
      <alignment horizontal="center" vertical="center"/>
      <protection locked="0"/>
    </xf>
    <xf numFmtId="169" fontId="14" fillId="8" borderId="67" xfId="0" applyNumberFormat="1" applyFont="1" applyFill="1" applyBorder="1" applyAlignment="1" applyProtection="1">
      <alignment horizontal="center" vertical="center"/>
      <protection locked="0"/>
    </xf>
    <xf numFmtId="169" fontId="14" fillId="8" borderId="0" xfId="0" applyNumberFormat="1" applyFont="1" applyFill="1" applyBorder="1" applyAlignment="1" applyProtection="1">
      <alignment horizontal="center" vertical="center"/>
      <protection locked="0"/>
    </xf>
    <xf numFmtId="169" fontId="14" fillId="8" borderId="70" xfId="0" applyNumberFormat="1" applyFont="1" applyFill="1" applyBorder="1" applyAlignment="1" applyProtection="1">
      <alignment horizontal="center" vertical="center"/>
      <protection locked="0"/>
    </xf>
    <xf numFmtId="169" fontId="14" fillId="8" borderId="53" xfId="0" applyNumberFormat="1" applyFont="1" applyFill="1" applyBorder="1" applyAlignment="1" applyProtection="1">
      <alignment horizontal="center" vertical="center"/>
      <protection locked="0"/>
    </xf>
    <xf numFmtId="169" fontId="14" fillId="8" borderId="39" xfId="0" applyNumberFormat="1" applyFont="1" applyFill="1" applyBorder="1" applyAlignment="1" applyProtection="1">
      <alignment horizontal="center" vertical="center"/>
      <protection locked="0"/>
    </xf>
    <xf numFmtId="169" fontId="14" fillId="8" borderId="40" xfId="0" applyNumberFormat="1" applyFont="1" applyFill="1" applyBorder="1" applyAlignment="1" applyProtection="1">
      <alignment horizontal="center" vertical="center"/>
      <protection locked="0"/>
    </xf>
    <xf numFmtId="0" fontId="96" fillId="7" borderId="22" xfId="0" applyFont="1" applyFill="1" applyBorder="1" applyAlignment="1" applyProtection="1">
      <alignment horizontal="center" vertical="center"/>
      <protection hidden="1"/>
    </xf>
    <xf numFmtId="0" fontId="96" fillId="7" borderId="36" xfId="0" applyFont="1" applyFill="1" applyBorder="1" applyAlignment="1" applyProtection="1">
      <alignment horizontal="center" vertical="center"/>
      <protection hidden="1"/>
    </xf>
    <xf numFmtId="0" fontId="96" fillId="7" borderId="19" xfId="0" applyFont="1" applyFill="1" applyBorder="1" applyAlignment="1" applyProtection="1">
      <alignment horizontal="center" vertical="center"/>
      <protection hidden="1"/>
    </xf>
    <xf numFmtId="0" fontId="17" fillId="6" borderId="0" xfId="0" applyFont="1" applyFill="1" applyBorder="1" applyAlignment="1" applyProtection="1">
      <alignment horizontal="center"/>
      <protection hidden="1"/>
    </xf>
    <xf numFmtId="1" fontId="14" fillId="8" borderId="22" xfId="0" applyNumberFormat="1" applyFont="1" applyFill="1" applyBorder="1" applyAlignment="1" applyProtection="1">
      <alignment horizontal="center" vertical="center" wrapText="1"/>
      <protection locked="0"/>
    </xf>
    <xf numFmtId="1" fontId="14" fillId="8" borderId="36" xfId="0" applyNumberFormat="1" applyFont="1" applyFill="1" applyBorder="1" applyAlignment="1" applyProtection="1">
      <alignment horizontal="center" vertical="center" wrapText="1"/>
      <protection locked="0"/>
    </xf>
    <xf numFmtId="49" fontId="4" fillId="8" borderId="22" xfId="0" applyNumberFormat="1" applyFont="1" applyFill="1" applyBorder="1" applyAlignment="1" applyProtection="1">
      <alignment horizontal="center" wrapText="1"/>
      <protection locked="0"/>
    </xf>
    <xf numFmtId="49" fontId="4" fillId="8" borderId="36" xfId="0" applyNumberFormat="1" applyFont="1" applyFill="1" applyBorder="1" applyAlignment="1" applyProtection="1">
      <alignment horizontal="center" wrapText="1"/>
      <protection locked="0"/>
    </xf>
    <xf numFmtId="49" fontId="4" fillId="8" borderId="32" xfId="0" applyNumberFormat="1" applyFont="1" applyFill="1" applyBorder="1" applyAlignment="1" applyProtection="1">
      <alignment horizontal="center" wrapText="1"/>
      <protection locked="0"/>
    </xf>
    <xf numFmtId="0" fontId="14" fillId="8" borderId="23" xfId="0" applyFont="1" applyFill="1" applyBorder="1" applyAlignment="1" applyProtection="1">
      <alignment horizontal="center" vertical="center" wrapText="1"/>
      <protection locked="0"/>
    </xf>
    <xf numFmtId="0" fontId="14" fillId="8" borderId="37" xfId="0" applyFont="1" applyFill="1" applyBorder="1" applyAlignment="1" applyProtection="1">
      <alignment horizontal="center" vertical="center" wrapText="1"/>
      <protection locked="0"/>
    </xf>
    <xf numFmtId="0" fontId="99" fillId="3" borderId="27" xfId="0" applyFont="1" applyFill="1" applyBorder="1" applyAlignment="1" applyProtection="1">
      <alignment horizontal="center" vertical="center"/>
      <protection hidden="1"/>
    </xf>
    <xf numFmtId="0" fontId="99" fillId="3" borderId="28" xfId="0" applyFont="1" applyFill="1" applyBorder="1" applyAlignment="1" applyProtection="1">
      <alignment horizontal="center" vertical="center"/>
      <protection hidden="1"/>
    </xf>
    <xf numFmtId="0" fontId="99" fillId="3" borderId="75" xfId="0" applyFont="1" applyFill="1" applyBorder="1" applyAlignment="1" applyProtection="1">
      <alignment horizontal="center" vertical="center"/>
      <protection hidden="1"/>
    </xf>
    <xf numFmtId="0" fontId="29" fillId="6" borderId="33" xfId="0" applyFont="1" applyFill="1" applyBorder="1" applyAlignment="1" applyProtection="1">
      <alignment horizontal="center" vertical="center" wrapText="1"/>
      <protection hidden="1"/>
    </xf>
    <xf numFmtId="0" fontId="29" fillId="6" borderId="30" xfId="0" applyFont="1" applyFill="1" applyBorder="1" applyAlignment="1" applyProtection="1">
      <alignment horizontal="center" vertical="center" wrapText="1"/>
      <protection hidden="1"/>
    </xf>
    <xf numFmtId="0" fontId="29" fillId="6" borderId="30" xfId="0" quotePrefix="1" applyFont="1" applyFill="1" applyBorder="1" applyAlignment="1" applyProtection="1">
      <alignment horizontal="center" vertical="center" wrapText="1"/>
      <protection hidden="1"/>
    </xf>
    <xf numFmtId="0" fontId="29" fillId="6" borderId="30" xfId="0" applyFont="1" applyFill="1" applyBorder="1" applyAlignment="1" applyProtection="1">
      <alignment horizontal="center" vertical="center"/>
      <protection hidden="1"/>
    </xf>
    <xf numFmtId="0" fontId="29" fillId="6" borderId="34" xfId="0" applyFont="1" applyFill="1" applyBorder="1" applyAlignment="1" applyProtection="1">
      <alignment horizontal="center" vertical="center"/>
      <protection hidden="1"/>
    </xf>
    <xf numFmtId="0" fontId="29" fillId="6" borderId="33" xfId="0" quotePrefix="1" applyFont="1" applyFill="1" applyBorder="1" applyAlignment="1" applyProtection="1">
      <alignment horizontal="center" vertical="center" wrapText="1"/>
      <protection hidden="1"/>
    </xf>
    <xf numFmtId="0" fontId="60" fillId="16" borderId="33" xfId="1" applyFont="1" applyFill="1" applyBorder="1" applyAlignment="1" applyProtection="1">
      <alignment horizontal="center" vertical="top" wrapText="1"/>
      <protection hidden="1"/>
    </xf>
    <xf numFmtId="0" fontId="60" fillId="16" borderId="30" xfId="1" applyFont="1" applyFill="1" applyBorder="1" applyAlignment="1" applyProtection="1">
      <alignment horizontal="center" vertical="top" wrapText="1"/>
      <protection hidden="1"/>
    </xf>
    <xf numFmtId="0" fontId="60" fillId="16" borderId="34" xfId="1" applyFont="1" applyFill="1" applyBorder="1" applyAlignment="1" applyProtection="1">
      <alignment horizontal="center" vertical="top" wrapText="1"/>
      <protection hidden="1"/>
    </xf>
    <xf numFmtId="0" fontId="60" fillId="16" borderId="68" xfId="1" applyFont="1" applyFill="1" applyBorder="1" applyAlignment="1" applyProtection="1">
      <alignment horizontal="center" vertical="top" wrapText="1"/>
      <protection hidden="1"/>
    </xf>
    <xf numFmtId="0" fontId="60" fillId="16" borderId="0" xfId="1" applyFont="1" applyFill="1" applyBorder="1" applyAlignment="1" applyProtection="1">
      <alignment horizontal="center" vertical="top" wrapText="1"/>
      <protection hidden="1"/>
    </xf>
    <xf numFmtId="0" fontId="60" fillId="16" borderId="70" xfId="1" applyFont="1" applyFill="1" applyBorder="1" applyAlignment="1" applyProtection="1">
      <alignment horizontal="center" vertical="top" wrapText="1"/>
      <protection hidden="1"/>
    </xf>
    <xf numFmtId="0" fontId="60" fillId="16" borderId="71" xfId="1" applyFont="1" applyFill="1" applyBorder="1" applyAlignment="1" applyProtection="1">
      <alignment horizontal="center" vertical="top" wrapText="1"/>
      <protection hidden="1"/>
    </xf>
    <xf numFmtId="0" fontId="60" fillId="16" borderId="72" xfId="1" applyFont="1" applyFill="1" applyBorder="1" applyAlignment="1" applyProtection="1">
      <alignment horizontal="center" vertical="top" wrapText="1"/>
      <protection hidden="1"/>
    </xf>
    <xf numFmtId="0" fontId="60" fillId="16" borderId="73" xfId="1" applyFont="1" applyFill="1" applyBorder="1" applyAlignment="1" applyProtection="1">
      <alignment horizontal="center" vertical="top" wrapText="1"/>
      <protection hidden="1"/>
    </xf>
    <xf numFmtId="0" fontId="21" fillId="11" borderId="10" xfId="0" applyFont="1" applyFill="1" applyBorder="1" applyAlignment="1" applyProtection="1">
      <alignment horizontal="center" vertical="center" wrapText="1"/>
      <protection hidden="1"/>
    </xf>
    <xf numFmtId="0" fontId="21" fillId="11" borderId="11" xfId="0" applyFont="1" applyFill="1" applyBorder="1" applyAlignment="1" applyProtection="1">
      <alignment horizontal="center" vertical="center" wrapText="1"/>
      <protection hidden="1"/>
    </xf>
    <xf numFmtId="0" fontId="21" fillId="11" borderId="12" xfId="0" applyFont="1" applyFill="1" applyBorder="1" applyAlignment="1" applyProtection="1">
      <alignment horizontal="center" vertical="center" wrapText="1"/>
      <protection hidden="1"/>
    </xf>
    <xf numFmtId="0" fontId="6" fillId="11" borderId="10" xfId="0" applyFont="1" applyFill="1" applyBorder="1" applyAlignment="1" applyProtection="1">
      <alignment horizontal="center" vertical="center"/>
      <protection hidden="1"/>
    </xf>
    <xf numFmtId="0" fontId="6" fillId="11" borderId="11" xfId="0" applyFont="1" applyFill="1" applyBorder="1" applyAlignment="1" applyProtection="1">
      <alignment horizontal="center" vertical="center"/>
      <protection hidden="1"/>
    </xf>
    <xf numFmtId="0" fontId="6" fillId="11" borderId="12" xfId="0" applyFont="1" applyFill="1" applyBorder="1" applyAlignment="1" applyProtection="1">
      <alignment horizontal="center" vertical="center"/>
      <protection hidden="1"/>
    </xf>
    <xf numFmtId="0" fontId="23" fillId="12" borderId="41" xfId="0" applyFont="1" applyFill="1" applyBorder="1" applyAlignment="1" applyProtection="1">
      <alignment horizontal="center" vertical="center" wrapText="1"/>
      <protection hidden="1"/>
    </xf>
    <xf numFmtId="0" fontId="23" fillId="12" borderId="36" xfId="0" applyFont="1" applyFill="1" applyBorder="1" applyAlignment="1" applyProtection="1">
      <alignment horizontal="center" vertical="center" wrapText="1"/>
      <protection hidden="1"/>
    </xf>
    <xf numFmtId="0" fontId="23" fillId="12" borderId="32" xfId="0" applyFont="1" applyFill="1" applyBorder="1" applyAlignment="1" applyProtection="1">
      <alignment horizontal="center" vertical="center" wrapText="1"/>
      <protection hidden="1"/>
    </xf>
    <xf numFmtId="0" fontId="23" fillId="13" borderId="41" xfId="0" applyFont="1" applyFill="1" applyBorder="1" applyAlignment="1" applyProtection="1">
      <alignment horizontal="center" vertical="center" wrapText="1"/>
      <protection hidden="1"/>
    </xf>
    <xf numFmtId="0" fontId="23" fillId="13" borderId="36" xfId="0" applyFont="1" applyFill="1" applyBorder="1" applyAlignment="1" applyProtection="1">
      <alignment horizontal="center" vertical="center" wrapText="1"/>
      <protection hidden="1"/>
    </xf>
    <xf numFmtId="0" fontId="23" fillId="13" borderId="32" xfId="0" applyFont="1" applyFill="1" applyBorder="1" applyAlignment="1" applyProtection="1">
      <alignment horizontal="center" vertical="center" wrapText="1"/>
      <protection hidden="1"/>
    </xf>
    <xf numFmtId="0" fontId="23" fillId="14" borderId="41" xfId="0" quotePrefix="1" applyFont="1" applyFill="1" applyBorder="1" applyAlignment="1" applyProtection="1">
      <alignment horizontal="center" vertical="center"/>
      <protection hidden="1"/>
    </xf>
    <xf numFmtId="0" fontId="23" fillId="14" borderId="36" xfId="0" applyFont="1" applyFill="1" applyBorder="1" applyAlignment="1" applyProtection="1">
      <alignment horizontal="center" vertical="center"/>
      <protection hidden="1"/>
    </xf>
    <xf numFmtId="0" fontId="23" fillId="14" borderId="32" xfId="0" applyFont="1" applyFill="1" applyBorder="1" applyAlignment="1" applyProtection="1">
      <alignment horizontal="center" vertical="center"/>
      <protection hidden="1"/>
    </xf>
    <xf numFmtId="0" fontId="86" fillId="10" borderId="68" xfId="0" applyFont="1" applyFill="1" applyBorder="1" applyAlignment="1" applyProtection="1">
      <alignment horizontal="center" vertical="center" wrapText="1"/>
      <protection hidden="1"/>
    </xf>
    <xf numFmtId="0" fontId="86" fillId="10" borderId="0" xfId="0" applyFont="1" applyFill="1" applyBorder="1" applyAlignment="1" applyProtection="1">
      <alignment horizontal="center" vertical="center" wrapText="1"/>
      <protection hidden="1"/>
    </xf>
    <xf numFmtId="0" fontId="86" fillId="10" borderId="70" xfId="0" applyFont="1" applyFill="1" applyBorder="1" applyAlignment="1" applyProtection="1">
      <alignment horizontal="center" vertical="center" wrapText="1"/>
      <protection hidden="1"/>
    </xf>
    <xf numFmtId="0" fontId="86" fillId="10" borderId="71" xfId="0" applyFont="1" applyFill="1" applyBorder="1" applyAlignment="1" applyProtection="1">
      <alignment horizontal="center" vertical="center" wrapText="1"/>
      <protection hidden="1"/>
    </xf>
    <xf numFmtId="0" fontId="86" fillId="10" borderId="72" xfId="0" applyFont="1" applyFill="1" applyBorder="1" applyAlignment="1" applyProtection="1">
      <alignment horizontal="center" vertical="center" wrapText="1"/>
      <protection hidden="1"/>
    </xf>
    <xf numFmtId="0" fontId="86" fillId="10" borderId="73" xfId="0" applyFont="1" applyFill="1" applyBorder="1" applyAlignment="1" applyProtection="1">
      <alignment horizontal="center" vertical="center" wrapText="1"/>
      <protection hidden="1"/>
    </xf>
    <xf numFmtId="0" fontId="58" fillId="3" borderId="33" xfId="0" applyFont="1" applyFill="1" applyBorder="1" applyAlignment="1" applyProtection="1">
      <alignment horizontal="center" wrapText="1"/>
      <protection hidden="1"/>
    </xf>
    <xf numFmtId="0" fontId="58" fillId="3" borderId="30" xfId="0" applyFont="1" applyFill="1" applyBorder="1" applyAlignment="1" applyProtection="1">
      <alignment horizontal="center" wrapText="1"/>
      <protection hidden="1"/>
    </xf>
    <xf numFmtId="0" fontId="58" fillId="3" borderId="34" xfId="0" applyFont="1" applyFill="1" applyBorder="1" applyAlignment="1" applyProtection="1">
      <alignment horizontal="center" wrapText="1"/>
      <protection hidden="1"/>
    </xf>
    <xf numFmtId="0" fontId="58" fillId="3" borderId="68" xfId="0" applyFont="1" applyFill="1" applyBorder="1" applyAlignment="1" applyProtection="1">
      <alignment horizontal="center" wrapText="1"/>
      <protection hidden="1"/>
    </xf>
    <xf numFmtId="0" fontId="58" fillId="3" borderId="0" xfId="0" applyFont="1" applyFill="1" applyBorder="1" applyAlignment="1" applyProtection="1">
      <alignment horizontal="center" wrapText="1"/>
      <protection hidden="1"/>
    </xf>
    <xf numFmtId="0" fontId="58" fillId="3" borderId="70" xfId="0" applyFont="1" applyFill="1" applyBorder="1" applyAlignment="1" applyProtection="1">
      <alignment horizontal="center" wrapText="1"/>
      <protection hidden="1"/>
    </xf>
    <xf numFmtId="0" fontId="23" fillId="14" borderId="41" xfId="0" applyFont="1" applyFill="1" applyBorder="1" applyAlignment="1" applyProtection="1">
      <alignment horizontal="center" vertical="center"/>
      <protection hidden="1"/>
    </xf>
    <xf numFmtId="0" fontId="23" fillId="12" borderId="42" xfId="0" applyFont="1" applyFill="1" applyBorder="1" applyAlignment="1" applyProtection="1">
      <alignment horizontal="center" vertical="center" wrapText="1"/>
      <protection hidden="1"/>
    </xf>
    <xf numFmtId="0" fontId="23" fillId="12" borderId="37" xfId="0" applyFont="1" applyFill="1" applyBorder="1" applyAlignment="1" applyProtection="1">
      <alignment horizontal="center" vertical="center" wrapText="1"/>
      <protection hidden="1"/>
    </xf>
    <xf numFmtId="0" fontId="23" fillId="12" borderId="79" xfId="0" applyFont="1" applyFill="1" applyBorder="1" applyAlignment="1" applyProtection="1">
      <alignment horizontal="center" vertical="center" wrapText="1"/>
      <protection hidden="1"/>
    </xf>
    <xf numFmtId="0" fontId="23" fillId="13" borderId="42" xfId="0" applyFont="1" applyFill="1" applyBorder="1" applyAlignment="1" applyProtection="1">
      <alignment horizontal="center" vertical="center" wrapText="1"/>
      <protection hidden="1"/>
    </xf>
    <xf numFmtId="0" fontId="23" fillId="13" borderId="37" xfId="0" applyFont="1" applyFill="1" applyBorder="1" applyAlignment="1" applyProtection="1">
      <alignment horizontal="center" vertical="center" wrapText="1"/>
      <protection hidden="1"/>
    </xf>
    <xf numFmtId="0" fontId="23" fillId="13" borderId="79" xfId="0" applyFont="1" applyFill="1" applyBorder="1" applyAlignment="1" applyProtection="1">
      <alignment horizontal="center" vertical="center" wrapText="1"/>
      <protection hidden="1"/>
    </xf>
    <xf numFmtId="0" fontId="23" fillId="14" borderId="42" xfId="0" quotePrefix="1" applyFont="1" applyFill="1" applyBorder="1" applyAlignment="1" applyProtection="1">
      <alignment horizontal="center" vertical="center"/>
      <protection hidden="1"/>
    </xf>
    <xf numFmtId="0" fontId="23" fillId="14" borderId="37" xfId="0" applyFont="1" applyFill="1" applyBorder="1" applyAlignment="1" applyProtection="1">
      <alignment horizontal="center" vertical="center"/>
      <protection hidden="1"/>
    </xf>
    <xf numFmtId="0" fontId="23" fillId="14" borderId="79" xfId="0" applyFont="1" applyFill="1" applyBorder="1" applyAlignment="1" applyProtection="1">
      <alignment horizontal="center" vertical="center"/>
      <protection hidden="1"/>
    </xf>
    <xf numFmtId="0" fontId="6" fillId="6" borderId="0" xfId="0" applyFont="1" applyFill="1" applyAlignment="1" applyProtection="1">
      <alignment horizontal="center"/>
      <protection hidden="1"/>
    </xf>
    <xf numFmtId="0" fontId="52" fillId="3" borderId="33" xfId="0" applyFont="1" applyFill="1" applyBorder="1" applyAlignment="1" applyProtection="1">
      <alignment horizontal="center" vertical="center" wrapText="1"/>
      <protection hidden="1"/>
    </xf>
    <xf numFmtId="0" fontId="52" fillId="3" borderId="34" xfId="0" applyFont="1" applyFill="1" applyBorder="1" applyAlignment="1" applyProtection="1">
      <alignment horizontal="center" vertical="center" wrapText="1"/>
      <protection hidden="1"/>
    </xf>
    <xf numFmtId="0" fontId="52" fillId="3" borderId="71" xfId="0" applyFont="1" applyFill="1" applyBorder="1" applyAlignment="1" applyProtection="1">
      <alignment horizontal="center" vertical="center" wrapText="1"/>
      <protection hidden="1"/>
    </xf>
    <xf numFmtId="0" fontId="52" fillId="3" borderId="73" xfId="0" applyFont="1" applyFill="1" applyBorder="1" applyAlignment="1" applyProtection="1">
      <alignment horizontal="center" vertical="center" wrapText="1"/>
      <protection hidden="1"/>
    </xf>
    <xf numFmtId="0" fontId="100" fillId="3" borderId="51" xfId="0" applyFont="1" applyFill="1" applyBorder="1" applyAlignment="1" applyProtection="1">
      <alignment horizontal="center" wrapText="1"/>
      <protection hidden="1"/>
    </xf>
    <xf numFmtId="0" fontId="100" fillId="3" borderId="52" xfId="0" applyFont="1" applyFill="1" applyBorder="1" applyAlignment="1" applyProtection="1">
      <alignment horizontal="center" wrapText="1"/>
      <protection hidden="1"/>
    </xf>
    <xf numFmtId="0" fontId="36" fillId="3" borderId="23" xfId="0" applyFont="1" applyFill="1" applyBorder="1" applyAlignment="1" applyProtection="1">
      <alignment horizontal="center" wrapText="1"/>
      <protection hidden="1"/>
    </xf>
    <xf numFmtId="0" fontId="36" fillId="3" borderId="37" xfId="0" applyFont="1" applyFill="1" applyBorder="1" applyAlignment="1" applyProtection="1">
      <alignment horizontal="center" wrapText="1"/>
      <protection hidden="1"/>
    </xf>
    <xf numFmtId="0" fontId="36" fillId="3" borderId="79" xfId="0" applyFont="1" applyFill="1" applyBorder="1" applyAlignment="1" applyProtection="1">
      <alignment horizontal="center" wrapText="1"/>
      <protection hidden="1"/>
    </xf>
    <xf numFmtId="0" fontId="20" fillId="3" borderId="33" xfId="0" applyFont="1" applyFill="1" applyBorder="1" applyAlignment="1" applyProtection="1">
      <alignment horizontal="center" vertical="center" wrapText="1"/>
      <protection hidden="1"/>
    </xf>
    <xf numFmtId="0" fontId="20" fillId="3" borderId="71" xfId="0" applyFont="1" applyFill="1" applyBorder="1" applyAlignment="1" applyProtection="1">
      <alignment horizontal="center" vertical="center" wrapText="1"/>
      <protection hidden="1"/>
    </xf>
    <xf numFmtId="0" fontId="100" fillId="3" borderId="23" xfId="0" applyFont="1" applyFill="1" applyBorder="1" applyAlignment="1" applyProtection="1">
      <alignment horizontal="center" wrapText="1"/>
      <protection hidden="1"/>
    </xf>
    <xf numFmtId="0" fontId="100" fillId="3" borderId="37" xfId="0" applyFont="1" applyFill="1" applyBorder="1" applyAlignment="1" applyProtection="1">
      <alignment horizontal="center" wrapText="1"/>
      <protection hidden="1"/>
    </xf>
    <xf numFmtId="0" fontId="36" fillId="3" borderId="51" xfId="0" applyFont="1" applyFill="1" applyBorder="1" applyAlignment="1" applyProtection="1">
      <alignment horizontal="center" wrapText="1"/>
      <protection hidden="1"/>
    </xf>
    <xf numFmtId="0" fontId="36" fillId="3" borderId="52" xfId="0" applyFont="1" applyFill="1" applyBorder="1" applyAlignment="1" applyProtection="1">
      <alignment horizontal="center" wrapText="1"/>
      <protection hidden="1"/>
    </xf>
    <xf numFmtId="0" fontId="91" fillId="3" borderId="27" xfId="0" applyFont="1" applyFill="1" applyBorder="1" applyAlignment="1" applyProtection="1">
      <alignment horizontal="center" wrapText="1"/>
      <protection hidden="1"/>
    </xf>
    <xf numFmtId="0" fontId="91" fillId="3" borderId="28" xfId="0" applyFont="1" applyFill="1" applyBorder="1" applyAlignment="1" applyProtection="1">
      <alignment horizontal="center" wrapText="1"/>
      <protection hidden="1"/>
    </xf>
    <xf numFmtId="0" fontId="91" fillId="3" borderId="29" xfId="0" applyFont="1" applyFill="1" applyBorder="1" applyAlignment="1" applyProtection="1">
      <alignment horizontal="center" wrapText="1"/>
      <protection hidden="1"/>
    </xf>
    <xf numFmtId="0" fontId="31" fillId="6" borderId="0" xfId="0" applyFont="1" applyFill="1" applyBorder="1" applyAlignment="1" applyProtection="1">
      <alignment horizontal="center" vertical="center" wrapText="1"/>
      <protection hidden="1"/>
    </xf>
    <xf numFmtId="0" fontId="100" fillId="3" borderId="27" xfId="0" applyFont="1" applyFill="1" applyBorder="1" applyAlignment="1" applyProtection="1">
      <alignment horizontal="center" vertical="center"/>
      <protection hidden="1"/>
    </xf>
    <xf numFmtId="0" fontId="100" fillId="3" borderId="28" xfId="0" applyFont="1" applyFill="1" applyBorder="1" applyAlignment="1" applyProtection="1">
      <alignment horizontal="center" vertical="center"/>
      <protection hidden="1"/>
    </xf>
    <xf numFmtId="0" fontId="100" fillId="3" borderId="29" xfId="0" applyFont="1" applyFill="1" applyBorder="1" applyAlignment="1" applyProtection="1">
      <alignment horizontal="center" vertical="center"/>
      <protection hidden="1"/>
    </xf>
    <xf numFmtId="0" fontId="98" fillId="3" borderId="27" xfId="0" applyFont="1" applyFill="1" applyBorder="1" applyAlignment="1" applyProtection="1">
      <alignment horizontal="center" vertical="center"/>
      <protection hidden="1"/>
    </xf>
    <xf numFmtId="0" fontId="98" fillId="3" borderId="28" xfId="0" applyFont="1" applyFill="1" applyBorder="1" applyAlignment="1" applyProtection="1">
      <alignment horizontal="center" vertical="center"/>
      <protection hidden="1"/>
    </xf>
    <xf numFmtId="0" fontId="22" fillId="3" borderId="28" xfId="0" applyFont="1" applyFill="1" applyBorder="1" applyAlignment="1" applyProtection="1">
      <alignment horizontal="right" vertical="center"/>
      <protection hidden="1"/>
    </xf>
    <xf numFmtId="164" fontId="52" fillId="3" borderId="28" xfId="0" applyNumberFormat="1" applyFont="1" applyFill="1" applyBorder="1" applyAlignment="1" applyProtection="1">
      <alignment horizontal="center" vertical="center"/>
      <protection hidden="1"/>
    </xf>
    <xf numFmtId="164" fontId="52" fillId="3" borderId="29" xfId="0" applyNumberFormat="1" applyFont="1" applyFill="1" applyBorder="1" applyAlignment="1" applyProtection="1">
      <alignment horizontal="center" vertical="center"/>
      <protection hidden="1"/>
    </xf>
    <xf numFmtId="0" fontId="100" fillId="3" borderId="21" xfId="0" applyFont="1" applyFill="1" applyBorder="1" applyAlignment="1" applyProtection="1">
      <alignment horizontal="center" vertical="center"/>
      <protection hidden="1"/>
    </xf>
    <xf numFmtId="0" fontId="100" fillId="3" borderId="38" xfId="0" applyFont="1" applyFill="1" applyBorder="1" applyAlignment="1" applyProtection="1">
      <alignment horizontal="center" vertical="center"/>
      <protection hidden="1"/>
    </xf>
    <xf numFmtId="0" fontId="100" fillId="3" borderId="31" xfId="0" applyFont="1" applyFill="1" applyBorder="1" applyAlignment="1" applyProtection="1">
      <alignment horizontal="center" vertical="center"/>
      <protection hidden="1"/>
    </xf>
    <xf numFmtId="0" fontId="97" fillId="3" borderId="45" xfId="0" applyFont="1" applyFill="1" applyBorder="1" applyAlignment="1" applyProtection="1">
      <alignment horizontal="center" vertical="center" wrapText="1"/>
      <protection hidden="1"/>
    </xf>
    <xf numFmtId="0" fontId="97" fillId="3" borderId="43" xfId="0" applyFont="1" applyFill="1" applyBorder="1" applyAlignment="1" applyProtection="1">
      <alignment horizontal="center" vertical="center" wrapText="1"/>
      <protection hidden="1"/>
    </xf>
    <xf numFmtId="0" fontId="97" fillId="3" borderId="26" xfId="0" applyFont="1" applyFill="1" applyBorder="1" applyAlignment="1" applyProtection="1">
      <alignment horizontal="center" vertical="center" wrapText="1"/>
      <protection hidden="1"/>
    </xf>
    <xf numFmtId="0" fontId="96" fillId="3" borderId="45" xfId="0" applyFont="1" applyFill="1" applyBorder="1" applyAlignment="1" applyProtection="1">
      <alignment horizontal="center" vertical="center" wrapText="1"/>
      <protection hidden="1"/>
    </xf>
    <xf numFmtId="0" fontId="96" fillId="3" borderId="43" xfId="0" applyFont="1" applyFill="1" applyBorder="1" applyAlignment="1" applyProtection="1">
      <alignment horizontal="center" vertical="center" wrapText="1"/>
      <protection hidden="1"/>
    </xf>
    <xf numFmtId="0" fontId="96" fillId="3" borderId="26" xfId="0" applyFont="1" applyFill="1" applyBorder="1" applyAlignment="1" applyProtection="1">
      <alignment horizontal="center" vertical="center" wrapText="1"/>
      <protection hidden="1"/>
    </xf>
    <xf numFmtId="0" fontId="20" fillId="3" borderId="44" xfId="0" applyFont="1" applyFill="1" applyBorder="1" applyAlignment="1" applyProtection="1">
      <alignment horizontal="center" vertical="center" wrapText="1"/>
      <protection hidden="1"/>
    </xf>
    <xf numFmtId="0" fontId="20" fillId="3" borderId="47" xfId="0" applyFont="1" applyFill="1" applyBorder="1" applyAlignment="1" applyProtection="1">
      <alignment horizontal="center" vertical="center" wrapText="1"/>
      <protection hidden="1"/>
    </xf>
    <xf numFmtId="0" fontId="20" fillId="3" borderId="63" xfId="0" applyFont="1" applyFill="1" applyBorder="1" applyAlignment="1" applyProtection="1">
      <alignment horizontal="center" vertical="center" wrapText="1"/>
      <protection hidden="1"/>
    </xf>
    <xf numFmtId="0" fontId="100" fillId="3" borderId="78" xfId="0" applyFont="1" applyFill="1" applyBorder="1" applyAlignment="1" applyProtection="1">
      <alignment horizontal="center" vertical="center"/>
      <protection hidden="1"/>
    </xf>
    <xf numFmtId="0" fontId="100" fillId="3" borderId="82" xfId="0" applyFont="1" applyFill="1" applyBorder="1" applyAlignment="1" applyProtection="1">
      <alignment horizontal="center" vertical="center"/>
      <protection hidden="1"/>
    </xf>
    <xf numFmtId="0" fontId="100" fillId="3" borderId="77" xfId="0" applyFont="1" applyFill="1" applyBorder="1" applyAlignment="1" applyProtection="1">
      <alignment horizontal="center" vertical="center"/>
      <protection hidden="1"/>
    </xf>
    <xf numFmtId="0" fontId="100" fillId="3" borderId="45" xfId="0" applyFont="1" applyFill="1" applyBorder="1" applyAlignment="1" applyProtection="1">
      <alignment horizontal="center" vertical="center"/>
      <protection hidden="1"/>
    </xf>
    <xf numFmtId="0" fontId="100" fillId="3" borderId="43" xfId="0" applyFont="1" applyFill="1" applyBorder="1" applyAlignment="1" applyProtection="1">
      <alignment horizontal="center" vertical="center"/>
      <protection hidden="1"/>
    </xf>
    <xf numFmtId="0" fontId="100" fillId="3" borderId="58" xfId="0" applyFont="1" applyFill="1" applyBorder="1" applyAlignment="1" applyProtection="1">
      <alignment horizontal="center" vertical="center"/>
      <protection hidden="1"/>
    </xf>
    <xf numFmtId="0" fontId="53" fillId="3" borderId="78" xfId="0" applyFont="1" applyFill="1" applyBorder="1" applyAlignment="1" applyProtection="1">
      <alignment horizontal="center" vertical="center" wrapText="1"/>
      <protection hidden="1"/>
    </xf>
    <xf numFmtId="0" fontId="53" fillId="3" borderId="82" xfId="0" applyFont="1" applyFill="1" applyBorder="1" applyAlignment="1" applyProtection="1">
      <alignment horizontal="center" vertical="center" wrapText="1"/>
      <protection hidden="1"/>
    </xf>
    <xf numFmtId="0" fontId="53" fillId="3" borderId="77" xfId="0" applyFont="1" applyFill="1" applyBorder="1" applyAlignment="1" applyProtection="1">
      <alignment horizontal="center" vertical="center" wrapText="1"/>
      <protection hidden="1"/>
    </xf>
    <xf numFmtId="0" fontId="52" fillId="3" borderId="45" xfId="0" applyFont="1" applyFill="1" applyBorder="1" applyAlignment="1" applyProtection="1">
      <alignment horizontal="center" vertical="center" wrapText="1"/>
      <protection hidden="1"/>
    </xf>
    <xf numFmtId="0" fontId="52" fillId="3" borderId="43" xfId="0" applyFont="1" applyFill="1" applyBorder="1" applyAlignment="1" applyProtection="1">
      <alignment horizontal="center" vertical="center" wrapText="1"/>
      <protection hidden="1"/>
    </xf>
    <xf numFmtId="0" fontId="52" fillId="3" borderId="58" xfId="0" applyFont="1" applyFill="1" applyBorder="1" applyAlignment="1" applyProtection="1">
      <alignment horizontal="center" vertical="center" wrapText="1"/>
      <protection hidden="1"/>
    </xf>
    <xf numFmtId="0" fontId="20" fillId="3" borderId="45" xfId="0" applyFont="1" applyFill="1" applyBorder="1" applyAlignment="1" applyProtection="1">
      <alignment horizontal="center" vertical="center" wrapText="1"/>
      <protection hidden="1"/>
    </xf>
    <xf numFmtId="0" fontId="20" fillId="3" borderId="43" xfId="0" applyFont="1" applyFill="1" applyBorder="1" applyAlignment="1" applyProtection="1">
      <alignment horizontal="center" vertical="center" wrapText="1"/>
      <protection hidden="1"/>
    </xf>
    <xf numFmtId="0" fontId="20" fillId="3" borderId="58" xfId="0" applyFont="1" applyFill="1" applyBorder="1" applyAlignment="1" applyProtection="1">
      <alignment horizontal="center" vertical="center" wrapText="1"/>
      <protection hidden="1"/>
    </xf>
    <xf numFmtId="0" fontId="99" fillId="3" borderId="21" xfId="0" applyFont="1" applyFill="1" applyBorder="1" applyAlignment="1" applyProtection="1">
      <alignment horizontal="center" vertical="center"/>
      <protection hidden="1"/>
    </xf>
    <xf numFmtId="0" fontId="99" fillId="3" borderId="38" xfId="0" applyFont="1" applyFill="1" applyBorder="1" applyAlignment="1" applyProtection="1">
      <alignment horizontal="center" vertical="center"/>
      <protection hidden="1"/>
    </xf>
    <xf numFmtId="0" fontId="99" fillId="3" borderId="18" xfId="0" applyFont="1" applyFill="1" applyBorder="1" applyAlignment="1" applyProtection="1">
      <alignment horizontal="center" vertical="center"/>
      <protection hidden="1"/>
    </xf>
    <xf numFmtId="0" fontId="12" fillId="3" borderId="43" xfId="0" applyFont="1" applyFill="1" applyBorder="1" applyAlignment="1" applyProtection="1">
      <alignment horizontal="center" vertical="center" wrapText="1"/>
      <protection hidden="1"/>
    </xf>
    <xf numFmtId="0" fontId="12" fillId="3" borderId="26" xfId="0" applyFont="1" applyFill="1" applyBorder="1" applyAlignment="1" applyProtection="1">
      <alignment horizontal="center" vertical="center" wrapText="1"/>
      <protection hidden="1"/>
    </xf>
    <xf numFmtId="0" fontId="12" fillId="3" borderId="33" xfId="0" applyFont="1" applyFill="1" applyBorder="1" applyAlignment="1" applyProtection="1">
      <alignment horizontal="center" vertical="center" textRotation="90" wrapText="1"/>
      <protection hidden="1"/>
    </xf>
    <xf numFmtId="0" fontId="12" fillId="3" borderId="78" xfId="0" applyFont="1" applyFill="1" applyBorder="1" applyAlignment="1" applyProtection="1">
      <alignment horizontal="center" vertical="center" textRotation="90" wrapText="1"/>
      <protection hidden="1"/>
    </xf>
    <xf numFmtId="0" fontId="12" fillId="3" borderId="68" xfId="0" applyFont="1" applyFill="1" applyBorder="1" applyAlignment="1" applyProtection="1">
      <alignment horizontal="center" vertical="center" textRotation="90" wrapText="1"/>
      <protection hidden="1"/>
    </xf>
    <xf numFmtId="0" fontId="12" fillId="3" borderId="82" xfId="0" applyFont="1" applyFill="1" applyBorder="1" applyAlignment="1" applyProtection="1">
      <alignment horizontal="center" vertical="center" textRotation="90" wrapText="1"/>
      <protection hidden="1"/>
    </xf>
    <xf numFmtId="0" fontId="12" fillId="3" borderId="81" xfId="0" applyFont="1" applyFill="1" applyBorder="1" applyAlignment="1" applyProtection="1">
      <alignment horizontal="center" vertical="center" textRotation="90" wrapText="1"/>
      <protection hidden="1"/>
    </xf>
    <xf numFmtId="0" fontId="12" fillId="3" borderId="84" xfId="0" applyFont="1" applyFill="1" applyBorder="1" applyAlignment="1" applyProtection="1">
      <alignment horizontal="center" vertical="center" textRotation="90" wrapText="1"/>
      <protection hidden="1"/>
    </xf>
    <xf numFmtId="0" fontId="52" fillId="3" borderId="42" xfId="0" applyFont="1" applyFill="1" applyBorder="1" applyAlignment="1" applyProtection="1">
      <alignment horizontal="center" vertical="center" wrapText="1"/>
      <protection hidden="1"/>
    </xf>
    <xf numFmtId="0" fontId="52" fillId="3" borderId="20" xfId="0" applyFont="1" applyFill="1" applyBorder="1" applyAlignment="1" applyProtection="1">
      <alignment horizontal="center" vertical="center" wrapText="1"/>
      <protection hidden="1"/>
    </xf>
    <xf numFmtId="0" fontId="100" fillId="3" borderId="33" xfId="0" applyFont="1" applyFill="1" applyBorder="1" applyAlignment="1" applyProtection="1">
      <alignment horizontal="center" vertical="center" wrapText="1"/>
      <protection hidden="1"/>
    </xf>
    <xf numFmtId="0" fontId="100" fillId="3" borderId="78" xfId="0" applyFont="1" applyFill="1" applyBorder="1" applyAlignment="1" applyProtection="1">
      <alignment horizontal="center" vertical="center" wrapText="1"/>
      <protection hidden="1"/>
    </xf>
    <xf numFmtId="0" fontId="100" fillId="3" borderId="81" xfId="0" applyFont="1" applyFill="1" applyBorder="1" applyAlignment="1" applyProtection="1">
      <alignment horizontal="center" vertical="center" wrapText="1"/>
      <protection hidden="1"/>
    </xf>
    <xf numFmtId="0" fontId="100" fillId="3" borderId="84" xfId="0" applyFont="1" applyFill="1" applyBorder="1" applyAlignment="1" applyProtection="1">
      <alignment horizontal="center" vertical="center" wrapText="1"/>
      <protection hidden="1"/>
    </xf>
    <xf numFmtId="0" fontId="100" fillId="3" borderId="85" xfId="0" applyFont="1" applyFill="1" applyBorder="1" applyAlignment="1" applyProtection="1">
      <alignment horizontal="center" vertical="center" wrapText="1"/>
      <protection hidden="1"/>
    </xf>
    <xf numFmtId="0" fontId="100" fillId="3" borderId="25" xfId="0" applyFont="1" applyFill="1" applyBorder="1" applyAlignment="1" applyProtection="1">
      <alignment horizontal="center" vertical="center" wrapText="1"/>
      <protection hidden="1"/>
    </xf>
    <xf numFmtId="0" fontId="100" fillId="3" borderId="71" xfId="0" applyFont="1" applyFill="1" applyBorder="1" applyAlignment="1" applyProtection="1">
      <alignment horizontal="center" vertical="center" wrapText="1"/>
      <protection hidden="1"/>
    </xf>
    <xf numFmtId="0" fontId="100" fillId="3" borderId="77" xfId="0" applyFont="1" applyFill="1" applyBorder="1" applyAlignment="1" applyProtection="1">
      <alignment horizontal="center" vertical="center" wrapText="1"/>
      <protection hidden="1"/>
    </xf>
    <xf numFmtId="165" fontId="1" fillId="0" borderId="46" xfId="0" applyNumberFormat="1" applyFont="1" applyBorder="1" applyAlignment="1" applyProtection="1">
      <alignment horizontal="center" vertical="center" wrapText="1"/>
      <protection locked="0"/>
    </xf>
    <xf numFmtId="165" fontId="1" fillId="0" borderId="49" xfId="0" applyNumberFormat="1" applyFont="1" applyBorder="1" applyAlignment="1" applyProtection="1">
      <alignment horizontal="center" vertical="center" wrapText="1"/>
      <protection locked="0"/>
    </xf>
    <xf numFmtId="165" fontId="1" fillId="0" borderId="45" xfId="0" applyNumberFormat="1" applyFont="1" applyBorder="1" applyAlignment="1" applyProtection="1">
      <alignment horizontal="center" vertical="center" wrapText="1"/>
      <protection locked="0"/>
    </xf>
    <xf numFmtId="165" fontId="1" fillId="0" borderId="26" xfId="0" applyNumberFormat="1" applyFont="1" applyBorder="1" applyAlignment="1" applyProtection="1">
      <alignment horizontal="center" vertical="center" wrapText="1"/>
      <protection locked="0"/>
    </xf>
    <xf numFmtId="165" fontId="1" fillId="0" borderId="45" xfId="0" applyNumberFormat="1" applyFont="1" applyBorder="1" applyAlignment="1" applyProtection="1">
      <alignment horizontal="center" vertical="center" wrapText="1"/>
      <protection hidden="1"/>
    </xf>
    <xf numFmtId="165" fontId="1" fillId="0" borderId="26" xfId="0" applyNumberFormat="1" applyFont="1" applyBorder="1" applyAlignment="1" applyProtection="1">
      <alignment horizontal="center" vertical="center" wrapText="1"/>
      <protection hidden="1"/>
    </xf>
    <xf numFmtId="165" fontId="1" fillId="0" borderId="62" xfId="0" applyNumberFormat="1" applyFont="1" applyBorder="1" applyAlignment="1" applyProtection="1">
      <alignment horizontal="center" vertical="center" wrapText="1"/>
      <protection locked="0"/>
    </xf>
    <xf numFmtId="165" fontId="1" fillId="0" borderId="59" xfId="0" applyNumberFormat="1" applyFont="1" applyBorder="1" applyAlignment="1" applyProtection="1">
      <alignment horizontal="center" vertical="center" wrapText="1"/>
      <protection locked="0"/>
    </xf>
    <xf numFmtId="165" fontId="1" fillId="0" borderId="24" xfId="0" applyNumberFormat="1" applyFont="1" applyBorder="1" applyAlignment="1" applyProtection="1">
      <alignment horizontal="center" vertical="center" wrapText="1"/>
      <protection locked="0"/>
    </xf>
    <xf numFmtId="165" fontId="1" fillId="0" borderId="58" xfId="0" applyNumberFormat="1" applyFont="1" applyBorder="1" applyAlignment="1" applyProtection="1">
      <alignment horizontal="center" vertical="center" wrapText="1"/>
      <protection locked="0"/>
    </xf>
    <xf numFmtId="165" fontId="1" fillId="0" borderId="24" xfId="0" applyNumberFormat="1" applyFont="1" applyBorder="1" applyAlignment="1" applyProtection="1">
      <alignment horizontal="center" vertical="center" wrapText="1"/>
      <protection hidden="1"/>
    </xf>
    <xf numFmtId="165" fontId="1" fillId="0" borderId="58" xfId="0" applyNumberFormat="1" applyFont="1" applyBorder="1" applyAlignment="1" applyProtection="1">
      <alignment horizontal="center" vertical="center" wrapText="1"/>
      <protection hidden="1"/>
    </xf>
    <xf numFmtId="0" fontId="12" fillId="3" borderId="83" xfId="0" applyFont="1" applyFill="1" applyBorder="1" applyAlignment="1" applyProtection="1">
      <alignment horizontal="center" vertical="center" wrapText="1"/>
      <protection hidden="1"/>
    </xf>
    <xf numFmtId="0" fontId="12" fillId="3" borderId="49" xfId="0" applyFont="1" applyFill="1" applyBorder="1" applyAlignment="1" applyProtection="1">
      <alignment horizontal="center" vertical="center" wrapText="1"/>
      <protection hidden="1"/>
    </xf>
    <xf numFmtId="165" fontId="0" fillId="6" borderId="0" xfId="0" applyNumberFormat="1" applyFill="1" applyAlignment="1" applyProtection="1">
      <alignment horizontal="center"/>
      <protection hidden="1"/>
    </xf>
    <xf numFmtId="165" fontId="6" fillId="6" borderId="0" xfId="0" applyNumberFormat="1" applyFont="1" applyFill="1" applyAlignment="1" applyProtection="1">
      <alignment horizontal="center" vertical="center"/>
      <protection hidden="1"/>
    </xf>
    <xf numFmtId="0" fontId="6" fillId="6" borderId="0" xfId="0" applyFont="1" applyFill="1" applyAlignment="1" applyProtection="1">
      <alignment horizontal="center" vertical="center"/>
      <protection hidden="1"/>
    </xf>
    <xf numFmtId="0" fontId="75" fillId="0" borderId="24" xfId="0" applyFont="1" applyFill="1" applyBorder="1" applyAlignment="1" applyProtection="1">
      <alignment horizontal="center" vertical="center" textRotation="90" wrapText="1"/>
      <protection hidden="1"/>
    </xf>
    <xf numFmtId="0" fontId="75" fillId="0" borderId="43" xfId="0" applyFont="1" applyFill="1" applyBorder="1" applyAlignment="1" applyProtection="1">
      <alignment horizontal="center" vertical="center" textRotation="90" wrapText="1"/>
      <protection hidden="1"/>
    </xf>
    <xf numFmtId="0" fontId="78" fillId="0" borderId="24" xfId="0" applyFont="1" applyFill="1" applyBorder="1" applyAlignment="1" applyProtection="1">
      <alignment horizontal="center" vertical="center" textRotation="90" wrapText="1"/>
      <protection hidden="1"/>
    </xf>
    <xf numFmtId="0" fontId="78" fillId="0" borderId="43" xfId="0" applyFont="1" applyFill="1" applyBorder="1" applyAlignment="1" applyProtection="1">
      <alignment horizontal="center" vertical="center" textRotation="90" wrapText="1"/>
      <protection hidden="1"/>
    </xf>
    <xf numFmtId="173" fontId="73" fillId="5" borderId="71" xfId="0" applyNumberFormat="1" applyFont="1" applyFill="1" applyBorder="1" applyAlignment="1" applyProtection="1">
      <alignment horizontal="left" vertical="center" indent="14" shrinkToFit="1"/>
      <protection hidden="1"/>
    </xf>
    <xf numFmtId="173" fontId="73" fillId="5" borderId="72" xfId="0" applyNumberFormat="1" applyFont="1" applyFill="1" applyBorder="1" applyAlignment="1" applyProtection="1">
      <alignment horizontal="left" vertical="center" indent="14" shrinkToFit="1"/>
      <protection hidden="1"/>
    </xf>
    <xf numFmtId="173" fontId="73" fillId="5" borderId="77" xfId="0" applyNumberFormat="1" applyFont="1" applyFill="1" applyBorder="1" applyAlignment="1" applyProtection="1">
      <alignment horizontal="left" vertical="center" indent="14" shrinkToFit="1"/>
      <protection hidden="1"/>
    </xf>
    <xf numFmtId="0" fontId="85" fillId="0" borderId="21" xfId="0" applyFont="1" applyFill="1" applyBorder="1" applyAlignment="1" applyProtection="1">
      <alignment horizontal="center" vertical="center" wrapText="1"/>
      <protection hidden="1"/>
    </xf>
    <xf numFmtId="0" fontId="85" fillId="0" borderId="38" xfId="0" applyFont="1" applyFill="1" applyBorder="1" applyAlignment="1" applyProtection="1">
      <alignment horizontal="center" vertical="center" wrapText="1"/>
      <protection hidden="1"/>
    </xf>
    <xf numFmtId="0" fontId="85" fillId="0" borderId="18" xfId="0" applyFont="1" applyFill="1" applyBorder="1" applyAlignment="1" applyProtection="1">
      <alignment horizontal="center" vertical="center" wrapText="1"/>
      <protection hidden="1"/>
    </xf>
    <xf numFmtId="0" fontId="75" fillId="0" borderId="24" xfId="0" applyFont="1" applyFill="1" applyBorder="1" applyAlignment="1" applyProtection="1">
      <alignment horizontal="center" vertical="center" wrapText="1"/>
      <protection hidden="1"/>
    </xf>
    <xf numFmtId="0" fontId="75" fillId="0" borderId="43" xfId="0" applyFont="1" applyFill="1" applyBorder="1" applyAlignment="1" applyProtection="1">
      <alignment horizontal="center" vertical="center" wrapText="1"/>
      <protection hidden="1"/>
    </xf>
    <xf numFmtId="0" fontId="78" fillId="0" borderId="24" xfId="0" applyFont="1" applyFill="1" applyBorder="1" applyAlignment="1" applyProtection="1">
      <alignment horizontal="center" vertical="center" wrapText="1"/>
      <protection hidden="1"/>
    </xf>
    <xf numFmtId="0" fontId="78" fillId="0" borderId="43" xfId="0" applyFont="1" applyFill="1" applyBorder="1" applyAlignment="1" applyProtection="1">
      <alignment horizontal="center" vertical="center" wrapText="1"/>
      <protection hidden="1"/>
    </xf>
    <xf numFmtId="0" fontId="35" fillId="0" borderId="24" xfId="0" applyFont="1" applyFill="1" applyBorder="1" applyAlignment="1" applyProtection="1">
      <alignment horizontal="center" vertical="center" wrapText="1"/>
      <protection hidden="1"/>
    </xf>
    <xf numFmtId="0" fontId="35" fillId="0" borderId="43" xfId="0" applyFont="1" applyFill="1" applyBorder="1" applyAlignment="1" applyProtection="1">
      <alignment horizontal="center" vertical="center" wrapText="1"/>
      <protection hidden="1"/>
    </xf>
    <xf numFmtId="0" fontId="78" fillId="0" borderId="45" xfId="0" applyFont="1" applyFill="1" applyBorder="1" applyAlignment="1" applyProtection="1">
      <alignment horizontal="center" vertical="center" wrapText="1"/>
      <protection hidden="1"/>
    </xf>
    <xf numFmtId="0" fontId="69" fillId="0" borderId="24" xfId="0" applyFont="1" applyFill="1" applyBorder="1" applyAlignment="1" applyProtection="1">
      <alignment horizontal="center" vertical="center" wrapText="1"/>
      <protection hidden="1"/>
    </xf>
    <xf numFmtId="0" fontId="69" fillId="0" borderId="43" xfId="0" applyFont="1" applyFill="1" applyBorder="1" applyAlignment="1" applyProtection="1">
      <alignment horizontal="center" vertical="center" wrapText="1"/>
      <protection hidden="1"/>
    </xf>
    <xf numFmtId="0" fontId="76" fillId="0" borderId="21" xfId="0" applyFont="1" applyFill="1" applyBorder="1" applyAlignment="1" applyProtection="1">
      <alignment horizontal="center" vertical="center" wrapText="1"/>
      <protection hidden="1"/>
    </xf>
    <xf numFmtId="0" fontId="76" fillId="0" borderId="38" xfId="0" applyFont="1" applyFill="1" applyBorder="1" applyAlignment="1" applyProtection="1">
      <alignment horizontal="center" vertical="center" wrapText="1"/>
      <protection hidden="1"/>
    </xf>
    <xf numFmtId="0" fontId="76" fillId="0" borderId="18" xfId="0" applyFont="1" applyFill="1" applyBorder="1" applyAlignment="1" applyProtection="1">
      <alignment horizontal="center" vertical="center" wrapText="1"/>
      <protection hidden="1"/>
    </xf>
    <xf numFmtId="0" fontId="46" fillId="0" borderId="9" xfId="0" applyFont="1" applyFill="1" applyBorder="1" applyAlignment="1" applyProtection="1">
      <alignment horizontal="center" vertical="center" wrapText="1"/>
      <protection hidden="1"/>
    </xf>
    <xf numFmtId="0" fontId="46" fillId="0" borderId="24" xfId="0" applyFont="1" applyFill="1" applyBorder="1" applyAlignment="1" applyProtection="1">
      <alignment horizontal="center" vertical="center" wrapText="1"/>
      <protection hidden="1"/>
    </xf>
    <xf numFmtId="0" fontId="34" fillId="5" borderId="11" xfId="0" applyFont="1" applyFill="1" applyBorder="1" applyAlignment="1" applyProtection="1">
      <alignment horizontal="center" vertical="center"/>
      <protection hidden="1"/>
    </xf>
    <xf numFmtId="0" fontId="68" fillId="0" borderId="11" xfId="0" applyFont="1" applyFill="1" applyBorder="1" applyAlignment="1" applyProtection="1">
      <alignment horizontal="center" vertical="center" textRotation="90" wrapText="1"/>
      <protection hidden="1"/>
    </xf>
    <xf numFmtId="0" fontId="68" fillId="0" borderId="9" xfId="0" applyFont="1" applyFill="1" applyBorder="1" applyAlignment="1" applyProtection="1">
      <alignment horizontal="center" vertical="center" textRotation="90" wrapText="1"/>
      <protection hidden="1"/>
    </xf>
    <xf numFmtId="0" fontId="68" fillId="0" borderId="24" xfId="0" applyFont="1" applyFill="1" applyBorder="1" applyAlignment="1" applyProtection="1">
      <alignment horizontal="center" vertical="center" textRotation="90" wrapText="1"/>
      <protection hidden="1"/>
    </xf>
    <xf numFmtId="175" fontId="61" fillId="20" borderId="11" xfId="0" applyNumberFormat="1" applyFont="1" applyFill="1" applyBorder="1" applyAlignment="1" applyProtection="1">
      <alignment horizontal="center" vertical="center" shrinkToFit="1"/>
      <protection hidden="1"/>
    </xf>
    <xf numFmtId="173" fontId="63" fillId="20" borderId="10" xfId="0" applyNumberFormat="1" applyFont="1" applyFill="1" applyBorder="1" applyAlignment="1" applyProtection="1">
      <alignment horizontal="center" vertical="center" textRotation="90" shrinkToFit="1"/>
      <protection hidden="1"/>
    </xf>
    <xf numFmtId="173" fontId="63" fillId="20" borderId="15" xfId="0" applyNumberFormat="1" applyFont="1" applyFill="1" applyBorder="1" applyAlignment="1" applyProtection="1">
      <alignment horizontal="center" vertical="center" textRotation="90" shrinkToFit="1"/>
      <protection hidden="1"/>
    </xf>
    <xf numFmtId="173" fontId="63" fillId="5" borderId="10" xfId="0" applyNumberFormat="1" applyFont="1" applyFill="1" applyBorder="1" applyAlignment="1" applyProtection="1">
      <alignment horizontal="center" vertical="center" textRotation="90" shrinkToFit="1"/>
      <protection hidden="1"/>
    </xf>
    <xf numFmtId="173" fontId="63" fillId="5" borderId="15" xfId="0" applyNumberFormat="1" applyFont="1" applyFill="1" applyBorder="1" applyAlignment="1" applyProtection="1">
      <alignment horizontal="center" vertical="center" textRotation="90" shrinkToFit="1"/>
      <protection hidden="1"/>
    </xf>
    <xf numFmtId="175" fontId="61" fillId="20" borderId="16" xfId="0" applyNumberFormat="1" applyFont="1" applyFill="1" applyBorder="1" applyAlignment="1" applyProtection="1">
      <alignment horizontal="center" vertical="center" shrinkToFit="1"/>
      <protection hidden="1"/>
    </xf>
    <xf numFmtId="175" fontId="61" fillId="5" borderId="11" xfId="0" applyNumberFormat="1" applyFont="1" applyFill="1" applyBorder="1" applyAlignment="1" applyProtection="1">
      <alignment horizontal="center" vertical="center" shrinkToFit="1"/>
      <protection hidden="1"/>
    </xf>
    <xf numFmtId="175" fontId="61" fillId="5" borderId="16" xfId="0" applyNumberFormat="1" applyFont="1" applyFill="1" applyBorder="1" applyAlignment="1" applyProtection="1">
      <alignment horizontal="center" vertical="center" shrinkToFit="1"/>
      <protection hidden="1"/>
    </xf>
    <xf numFmtId="0" fontId="34" fillId="0" borderId="11" xfId="0" applyFont="1" applyFill="1" applyBorder="1" applyAlignment="1" applyProtection="1">
      <alignment horizontal="center" vertical="center" wrapText="1"/>
      <protection hidden="1"/>
    </xf>
    <xf numFmtId="0" fontId="34" fillId="0" borderId="9"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0" fontId="63" fillId="0" borderId="11" xfId="0" applyFont="1" applyFill="1" applyBorder="1" applyAlignment="1" applyProtection="1">
      <alignment horizontal="center" vertical="center" wrapText="1"/>
      <protection hidden="1"/>
    </xf>
    <xf numFmtId="172" fontId="66" fillId="20" borderId="33" xfId="0" applyNumberFormat="1" applyFont="1" applyFill="1" applyBorder="1" applyAlignment="1" applyProtection="1">
      <alignment horizontal="center" vertical="center" wrapText="1"/>
      <protection hidden="1"/>
    </xf>
    <xf numFmtId="172" fontId="66" fillId="20" borderId="30" xfId="0" applyNumberFormat="1" applyFont="1" applyFill="1" applyBorder="1" applyAlignment="1" applyProtection="1">
      <alignment horizontal="center" vertical="center" wrapText="1"/>
      <protection hidden="1"/>
    </xf>
    <xf numFmtId="172" fontId="66" fillId="20" borderId="34" xfId="0" applyNumberFormat="1" applyFont="1" applyFill="1" applyBorder="1" applyAlignment="1" applyProtection="1">
      <alignment horizontal="center" vertical="center" wrapText="1"/>
      <protection hidden="1"/>
    </xf>
    <xf numFmtId="172" fontId="64" fillId="20" borderId="42" xfId="0" applyNumberFormat="1" applyFont="1" applyFill="1" applyBorder="1" applyAlignment="1" applyProtection="1">
      <alignment horizontal="center" vertical="center"/>
      <protection hidden="1"/>
    </xf>
    <xf numFmtId="172" fontId="64" fillId="20" borderId="37" xfId="0" applyNumberFormat="1" applyFont="1" applyFill="1" applyBorder="1" applyAlignment="1" applyProtection="1">
      <alignment horizontal="center" vertical="center"/>
      <protection hidden="1"/>
    </xf>
    <xf numFmtId="172" fontId="64" fillId="20" borderId="20" xfId="0" applyNumberFormat="1" applyFont="1" applyFill="1" applyBorder="1" applyAlignment="1" applyProtection="1">
      <alignment horizontal="center" vertical="center"/>
      <protection hidden="1"/>
    </xf>
    <xf numFmtId="172" fontId="64" fillId="20" borderId="22" xfId="0" applyNumberFormat="1" applyFont="1" applyFill="1" applyBorder="1" applyAlignment="1" applyProtection="1">
      <alignment horizontal="center" vertical="center"/>
      <protection hidden="1"/>
    </xf>
    <xf numFmtId="172" fontId="64" fillId="20" borderId="19" xfId="0" applyNumberFormat="1" applyFont="1" applyFill="1" applyBorder="1" applyAlignment="1" applyProtection="1">
      <alignment horizontal="center" vertical="center"/>
      <protection hidden="1"/>
    </xf>
    <xf numFmtId="172" fontId="64" fillId="20" borderId="23" xfId="0" applyNumberFormat="1" applyFont="1" applyFill="1" applyBorder="1" applyAlignment="1" applyProtection="1">
      <alignment horizontal="center" vertical="center"/>
      <protection hidden="1"/>
    </xf>
    <xf numFmtId="0" fontId="34" fillId="2" borderId="68" xfId="0" applyFont="1" applyFill="1" applyBorder="1" applyAlignment="1" applyProtection="1">
      <alignment horizontal="center" vertical="center"/>
      <protection hidden="1"/>
    </xf>
    <xf numFmtId="0" fontId="0" fillId="0" borderId="0" xfId="0" applyBorder="1" applyProtection="1">
      <protection hidden="1"/>
    </xf>
    <xf numFmtId="0" fontId="0" fillId="0" borderId="70" xfId="0" applyBorder="1" applyProtection="1">
      <protection hidden="1"/>
    </xf>
    <xf numFmtId="172" fontId="79" fillId="0" borderId="33" xfId="0" applyNumberFormat="1" applyFont="1" applyBorder="1" applyAlignment="1" applyProtection="1">
      <alignment horizontal="center"/>
      <protection hidden="1"/>
    </xf>
    <xf numFmtId="172" fontId="79" fillId="0" borderId="30" xfId="0" applyNumberFormat="1" applyFont="1" applyBorder="1" applyAlignment="1" applyProtection="1">
      <alignment horizontal="center"/>
      <protection hidden="1"/>
    </xf>
    <xf numFmtId="172" fontId="79" fillId="0" borderId="34" xfId="0" applyNumberFormat="1" applyFont="1" applyBorder="1" applyAlignment="1" applyProtection="1">
      <alignment horizontal="center"/>
      <protection hidden="1"/>
    </xf>
    <xf numFmtId="172" fontId="79" fillId="0" borderId="68" xfId="0" applyNumberFormat="1" applyFont="1" applyBorder="1" applyAlignment="1" applyProtection="1">
      <alignment horizontal="center"/>
      <protection hidden="1"/>
    </xf>
    <xf numFmtId="172" fontId="79" fillId="0" borderId="0" xfId="0" applyNumberFormat="1" applyFont="1" applyBorder="1" applyAlignment="1" applyProtection="1">
      <alignment horizontal="center"/>
      <protection hidden="1"/>
    </xf>
    <xf numFmtId="172" fontId="79" fillId="0" borderId="70" xfId="0" applyNumberFormat="1" applyFont="1" applyBorder="1" applyAlignment="1" applyProtection="1">
      <alignment horizontal="center"/>
      <protection hidden="1"/>
    </xf>
    <xf numFmtId="0" fontId="43" fillId="2" borderId="33" xfId="0" applyFont="1" applyFill="1" applyBorder="1" applyAlignment="1" applyProtection="1">
      <alignment horizontal="center" vertical="center"/>
      <protection hidden="1"/>
    </xf>
    <xf numFmtId="0" fontId="0" fillId="0" borderId="30" xfId="0" applyBorder="1" applyProtection="1">
      <protection hidden="1"/>
    </xf>
    <xf numFmtId="0" fontId="0" fillId="0" borderId="34" xfId="0" applyBorder="1" applyProtection="1">
      <protection hidden="1"/>
    </xf>
    <xf numFmtId="165" fontId="71" fillId="5" borderId="45" xfId="0" applyNumberFormat="1" applyFont="1" applyFill="1" applyBorder="1" applyAlignment="1" applyProtection="1">
      <alignment horizontal="center" vertical="center" wrapText="1"/>
      <protection hidden="1"/>
    </xf>
    <xf numFmtId="165" fontId="71" fillId="5" borderId="58" xfId="0" applyNumberFormat="1" applyFont="1" applyFill="1" applyBorder="1" applyAlignment="1" applyProtection="1">
      <alignment horizontal="center" vertical="center" wrapText="1"/>
      <protection hidden="1"/>
    </xf>
    <xf numFmtId="165" fontId="71" fillId="5" borderId="45" xfId="0" applyNumberFormat="1" applyFont="1" applyFill="1" applyBorder="1" applyAlignment="1" applyProtection="1">
      <alignment horizontal="center" vertical="center" shrinkToFit="1"/>
      <protection hidden="1"/>
    </xf>
    <xf numFmtId="165" fontId="71" fillId="5" borderId="58" xfId="0" applyNumberFormat="1" applyFont="1" applyFill="1" applyBorder="1" applyAlignment="1" applyProtection="1">
      <alignment horizontal="center" vertical="center" shrinkToFit="1"/>
      <protection hidden="1"/>
    </xf>
    <xf numFmtId="165" fontId="72" fillId="5" borderId="45" xfId="0" applyNumberFormat="1" applyFont="1" applyFill="1" applyBorder="1" applyAlignment="1" applyProtection="1">
      <alignment horizontal="center" vertical="center" shrinkToFit="1"/>
      <protection hidden="1"/>
    </xf>
    <xf numFmtId="165" fontId="72" fillId="5" borderId="58" xfId="0" applyNumberFormat="1" applyFont="1" applyFill="1" applyBorder="1" applyAlignment="1" applyProtection="1">
      <alignment horizontal="center" vertical="center" shrinkToFit="1"/>
      <protection hidden="1"/>
    </xf>
    <xf numFmtId="165" fontId="71" fillId="20" borderId="45" xfId="0" applyNumberFormat="1" applyFont="1" applyFill="1" applyBorder="1" applyAlignment="1" applyProtection="1">
      <alignment horizontal="center" vertical="center" wrapText="1"/>
      <protection locked="0"/>
    </xf>
    <xf numFmtId="165" fontId="71" fillId="20" borderId="58" xfId="0" applyNumberFormat="1" applyFont="1" applyFill="1" applyBorder="1" applyAlignment="1" applyProtection="1">
      <alignment horizontal="center" vertical="center" wrapText="1"/>
      <protection locked="0"/>
    </xf>
    <xf numFmtId="165" fontId="71" fillId="5" borderId="45" xfId="0" applyNumberFormat="1" applyFont="1" applyFill="1" applyBorder="1" applyAlignment="1" applyProtection="1">
      <alignment horizontal="center" vertical="center" wrapText="1"/>
      <protection locked="0"/>
    </xf>
    <xf numFmtId="165" fontId="71" fillId="5" borderId="58" xfId="0" applyNumberFormat="1" applyFont="1" applyFill="1" applyBorder="1" applyAlignment="1" applyProtection="1">
      <alignment horizontal="center" vertical="center" wrapText="1"/>
      <protection locked="0"/>
    </xf>
    <xf numFmtId="0" fontId="0" fillId="17" borderId="0" xfId="0" applyFill="1" applyAlignment="1" applyProtection="1">
      <alignment horizontal="center"/>
      <protection hidden="1"/>
    </xf>
    <xf numFmtId="0" fontId="3" fillId="0" borderId="12" xfId="0" applyFont="1" applyFill="1" applyBorder="1" applyAlignment="1" applyProtection="1">
      <alignment horizontal="center" vertical="center" wrapText="1"/>
      <protection hidden="1"/>
    </xf>
    <xf numFmtId="0" fontId="3" fillId="0" borderId="14" xfId="0" applyFont="1" applyFill="1" applyBorder="1" applyAlignment="1" applyProtection="1">
      <alignment horizontal="center" vertical="center" wrapText="1"/>
      <protection hidden="1"/>
    </xf>
    <xf numFmtId="0" fontId="3" fillId="0" borderId="62" xfId="0" applyFont="1" applyFill="1" applyBorder="1" applyAlignment="1" applyProtection="1">
      <alignment horizontal="center" vertical="center" wrapText="1"/>
      <protection hidden="1"/>
    </xf>
    <xf numFmtId="0" fontId="37" fillId="20" borderId="33" xfId="0" applyFont="1" applyFill="1" applyBorder="1" applyAlignment="1" applyProtection="1">
      <alignment horizontal="center" vertical="center"/>
      <protection hidden="1"/>
    </xf>
    <xf numFmtId="0" fontId="37" fillId="20" borderId="30" xfId="0" applyFont="1" applyFill="1" applyBorder="1" applyAlignment="1" applyProtection="1">
      <alignment horizontal="center" vertical="center"/>
      <protection hidden="1"/>
    </xf>
    <xf numFmtId="0" fontId="37" fillId="20" borderId="34" xfId="0" applyFont="1" applyFill="1" applyBorder="1" applyAlignment="1" applyProtection="1">
      <alignment horizontal="center" vertical="center"/>
      <protection hidden="1"/>
    </xf>
    <xf numFmtId="0" fontId="34" fillId="0" borderId="10" xfId="0" applyFont="1" applyFill="1" applyBorder="1" applyAlignment="1" applyProtection="1">
      <alignment horizontal="center" vertical="center" textRotation="90" wrapText="1"/>
      <protection hidden="1"/>
    </xf>
    <xf numFmtId="0" fontId="34" fillId="0" borderId="13" xfId="0" applyFont="1" applyFill="1" applyBorder="1" applyAlignment="1" applyProtection="1">
      <alignment horizontal="center" vertical="center" textRotation="90" wrapText="1"/>
      <protection hidden="1"/>
    </xf>
    <xf numFmtId="0" fontId="34" fillId="0" borderId="61" xfId="0" applyFont="1" applyFill="1" applyBorder="1" applyAlignment="1" applyProtection="1">
      <alignment horizontal="center" vertical="center" textRotation="90" wrapText="1"/>
      <protection hidden="1"/>
    </xf>
    <xf numFmtId="165" fontId="71" fillId="20" borderId="45" xfId="0" applyNumberFormat="1" applyFont="1" applyFill="1" applyBorder="1" applyAlignment="1" applyProtection="1">
      <alignment horizontal="center" vertical="center" wrapText="1"/>
      <protection hidden="1"/>
    </xf>
    <xf numFmtId="165" fontId="71" fillId="20" borderId="58" xfId="0" applyNumberFormat="1" applyFont="1" applyFill="1" applyBorder="1" applyAlignment="1" applyProtection="1">
      <alignment horizontal="center" vertical="center" wrapText="1"/>
      <protection hidden="1"/>
    </xf>
    <xf numFmtId="165" fontId="71" fillId="20" borderId="45" xfId="0" applyNumberFormat="1" applyFont="1" applyFill="1" applyBorder="1" applyAlignment="1" applyProtection="1">
      <alignment horizontal="center" vertical="center" shrinkToFit="1"/>
      <protection hidden="1"/>
    </xf>
    <xf numFmtId="165" fontId="71" fillId="20" borderId="58" xfId="0" applyNumberFormat="1" applyFont="1" applyFill="1" applyBorder="1" applyAlignment="1" applyProtection="1">
      <alignment horizontal="center" vertical="center" shrinkToFit="1"/>
      <protection hidden="1"/>
    </xf>
    <xf numFmtId="165" fontId="72" fillId="20" borderId="45" xfId="0" applyNumberFormat="1" applyFont="1" applyFill="1" applyBorder="1" applyAlignment="1" applyProtection="1">
      <alignment horizontal="center" vertical="center" shrinkToFit="1"/>
      <protection hidden="1"/>
    </xf>
    <xf numFmtId="165" fontId="72" fillId="20" borderId="58" xfId="0" applyNumberFormat="1" applyFont="1" applyFill="1" applyBorder="1" applyAlignment="1" applyProtection="1">
      <alignment horizontal="center" vertical="center" shrinkToFit="1"/>
      <protection hidden="1"/>
    </xf>
    <xf numFmtId="0" fontId="0" fillId="17" borderId="0" xfId="0" applyFill="1" applyBorder="1" applyAlignment="1" applyProtection="1">
      <alignment horizontal="center"/>
      <protection hidden="1"/>
    </xf>
    <xf numFmtId="0" fontId="2" fillId="17" borderId="0" xfId="0" applyFont="1" applyFill="1" applyAlignment="1" applyProtection="1">
      <alignment horizontal="center"/>
      <protection hidden="1"/>
    </xf>
    <xf numFmtId="0" fontId="33" fillId="20" borderId="10" xfId="0" applyFont="1" applyFill="1" applyBorder="1" applyAlignment="1" applyProtection="1">
      <alignment horizontal="center" vertical="center"/>
      <protection hidden="1"/>
    </xf>
    <xf numFmtId="0" fontId="33" fillId="20" borderId="18" xfId="0" applyFont="1" applyFill="1" applyBorder="1" applyAlignment="1" applyProtection="1">
      <alignment horizontal="center" vertical="center"/>
      <protection hidden="1"/>
    </xf>
    <xf numFmtId="0" fontId="33" fillId="20" borderId="11" xfId="0" applyFont="1" applyFill="1" applyBorder="1" applyAlignment="1" applyProtection="1">
      <alignment horizontal="center" vertical="center"/>
      <protection hidden="1"/>
    </xf>
    <xf numFmtId="172" fontId="64" fillId="20" borderId="41" xfId="0" applyNumberFormat="1" applyFont="1" applyFill="1" applyBorder="1" applyAlignment="1" applyProtection="1">
      <alignment horizontal="center" vertical="center"/>
      <protection hidden="1"/>
    </xf>
    <xf numFmtId="172" fontId="64" fillId="20" borderId="36" xfId="0" applyNumberFormat="1" applyFont="1" applyFill="1" applyBorder="1" applyAlignment="1" applyProtection="1">
      <alignment horizontal="center" vertical="center"/>
      <protection hidden="1"/>
    </xf>
    <xf numFmtId="173" fontId="37" fillId="5" borderId="22" xfId="0" applyNumberFormat="1" applyFont="1" applyFill="1" applyBorder="1" applyAlignment="1" applyProtection="1">
      <alignment horizontal="center" vertical="center" shrinkToFit="1"/>
      <protection hidden="1"/>
    </xf>
    <xf numFmtId="173" fontId="37" fillId="5" borderId="36" xfId="0" applyNumberFormat="1" applyFont="1" applyFill="1" applyBorder="1" applyAlignment="1" applyProtection="1">
      <alignment horizontal="center" vertical="center" shrinkToFit="1"/>
      <protection hidden="1"/>
    </xf>
    <xf numFmtId="173" fontId="37" fillId="5" borderId="19" xfId="0" applyNumberFormat="1" applyFont="1" applyFill="1" applyBorder="1" applyAlignment="1" applyProtection="1">
      <alignment horizontal="center" vertical="center" shrinkToFit="1"/>
      <protection hidden="1"/>
    </xf>
    <xf numFmtId="173" fontId="37" fillId="5" borderId="16" xfId="0" applyNumberFormat="1" applyFont="1" applyFill="1" applyBorder="1" applyAlignment="1" applyProtection="1">
      <alignment horizontal="center" vertical="center" shrinkToFit="1"/>
      <protection hidden="1"/>
    </xf>
    <xf numFmtId="1" fontId="59" fillId="5" borderId="11" xfId="0" applyNumberFormat="1" applyFont="1" applyFill="1" applyBorder="1" applyAlignment="1" applyProtection="1">
      <alignment horizontal="center" vertical="center" shrinkToFit="1"/>
      <protection hidden="1"/>
    </xf>
    <xf numFmtId="1" fontId="59" fillId="5" borderId="11" xfId="0" applyNumberFormat="1" applyFont="1" applyFill="1" applyBorder="1" applyAlignment="1" applyProtection="1">
      <alignment horizontal="center" vertical="center" shrinkToFit="1"/>
      <protection locked="0"/>
    </xf>
    <xf numFmtId="1" fontId="59" fillId="5" borderId="9" xfId="0" applyNumberFormat="1" applyFont="1" applyFill="1" applyBorder="1" applyAlignment="1" applyProtection="1">
      <alignment horizontal="center" vertical="center" shrinkToFit="1"/>
      <protection hidden="1"/>
    </xf>
    <xf numFmtId="1" fontId="59" fillId="5" borderId="9" xfId="0" applyNumberFormat="1" applyFont="1" applyFill="1" applyBorder="1" applyAlignment="1" applyProtection="1">
      <alignment horizontal="center" vertical="center" shrinkToFit="1"/>
      <protection locked="0"/>
    </xf>
    <xf numFmtId="1" fontId="59" fillId="5" borderId="14" xfId="0" applyNumberFormat="1" applyFont="1" applyFill="1" applyBorder="1" applyAlignment="1" applyProtection="1">
      <alignment horizontal="center" vertical="center" shrinkToFit="1"/>
      <protection hidden="1"/>
    </xf>
    <xf numFmtId="1" fontId="59" fillId="5" borderId="12" xfId="0" applyNumberFormat="1" applyFont="1" applyFill="1" applyBorder="1" applyAlignment="1" applyProtection="1">
      <alignment horizontal="center" vertical="center" shrinkToFit="1"/>
      <protection hidden="1"/>
    </xf>
    <xf numFmtId="1" fontId="59" fillId="5" borderId="24" xfId="0" applyNumberFormat="1" applyFont="1" applyFill="1" applyBorder="1" applyAlignment="1" applyProtection="1">
      <alignment horizontal="center" vertical="center" shrinkToFit="1"/>
      <protection hidden="1"/>
    </xf>
    <xf numFmtId="1" fontId="59" fillId="5" borderId="62" xfId="0" applyNumberFormat="1" applyFont="1" applyFill="1" applyBorder="1" applyAlignment="1" applyProtection="1">
      <alignment horizontal="center" vertical="center" shrinkToFit="1"/>
      <protection hidden="1"/>
    </xf>
    <xf numFmtId="173" fontId="46" fillId="5" borderId="44" xfId="0" applyNumberFormat="1" applyFont="1" applyFill="1" applyBorder="1" applyAlignment="1" applyProtection="1">
      <alignment horizontal="center" vertical="center" shrinkToFit="1"/>
      <protection hidden="1"/>
    </xf>
    <xf numFmtId="173" fontId="46" fillId="5" borderId="45" xfId="0" applyNumberFormat="1" applyFont="1" applyFill="1" applyBorder="1" applyAlignment="1" applyProtection="1">
      <alignment horizontal="center" vertical="center" shrinkToFit="1"/>
      <protection hidden="1"/>
    </xf>
    <xf numFmtId="173" fontId="46" fillId="5" borderId="46" xfId="0" applyNumberFormat="1" applyFont="1" applyFill="1" applyBorder="1" applyAlignment="1" applyProtection="1">
      <alignment horizontal="center" vertical="center" shrinkToFit="1"/>
      <protection hidden="1"/>
    </xf>
    <xf numFmtId="173" fontId="37" fillId="5" borderId="11" xfId="0" applyNumberFormat="1" applyFont="1" applyFill="1" applyBorder="1" applyAlignment="1" applyProtection="1">
      <alignment horizontal="center" vertical="center" shrinkToFit="1"/>
      <protection hidden="1"/>
    </xf>
    <xf numFmtId="173" fontId="37" fillId="5" borderId="24" xfId="0" applyNumberFormat="1" applyFont="1" applyFill="1" applyBorder="1" applyAlignment="1" applyProtection="1">
      <alignment horizontal="center" vertical="center" shrinkToFit="1"/>
      <protection hidden="1"/>
    </xf>
    <xf numFmtId="173" fontId="37" fillId="5" borderId="10" xfId="0" applyNumberFormat="1" applyFont="1" applyFill="1" applyBorder="1" applyAlignment="1" applyProtection="1">
      <alignment horizontal="center" vertical="center" shrinkToFit="1"/>
      <protection hidden="1"/>
    </xf>
    <xf numFmtId="173" fontId="37" fillId="5" borderId="61" xfId="0" applyNumberFormat="1" applyFont="1" applyFill="1" applyBorder="1" applyAlignment="1" applyProtection="1">
      <alignment horizontal="center" vertical="center" shrinkToFit="1"/>
      <protection hidden="1"/>
    </xf>
    <xf numFmtId="1" fontId="59" fillId="5" borderId="16" xfId="0" applyNumberFormat="1" applyFont="1" applyFill="1" applyBorder="1" applyAlignment="1" applyProtection="1">
      <alignment horizontal="center" vertical="center" shrinkToFit="1"/>
      <protection hidden="1"/>
    </xf>
    <xf numFmtId="1" fontId="59" fillId="5" borderId="16" xfId="0" applyNumberFormat="1" applyFont="1" applyFill="1" applyBorder="1" applyAlignment="1" applyProtection="1">
      <alignment horizontal="center" vertical="center" shrinkToFit="1"/>
      <protection locked="0"/>
    </xf>
    <xf numFmtId="1" fontId="59" fillId="5" borderId="17" xfId="0" applyNumberFormat="1" applyFont="1" applyFill="1" applyBorder="1" applyAlignment="1" applyProtection="1">
      <alignment horizontal="center" vertical="center" shrinkToFit="1"/>
      <protection hidden="1"/>
    </xf>
    <xf numFmtId="165" fontId="35" fillId="5" borderId="13" xfId="0" applyNumberFormat="1" applyFont="1" applyFill="1" applyBorder="1" applyAlignment="1" applyProtection="1">
      <alignment horizontal="center" vertical="center" shrinkToFit="1"/>
      <protection hidden="1"/>
    </xf>
    <xf numFmtId="165" fontId="35" fillId="5" borderId="9" xfId="0" applyNumberFormat="1" applyFont="1" applyFill="1" applyBorder="1" applyAlignment="1" applyProtection="1">
      <alignment horizontal="center" vertical="center" shrinkToFit="1"/>
      <protection hidden="1"/>
    </xf>
    <xf numFmtId="165" fontId="35" fillId="5" borderId="15" xfId="0" applyNumberFormat="1" applyFont="1" applyFill="1" applyBorder="1" applyAlignment="1" applyProtection="1">
      <alignment horizontal="center" vertical="center" shrinkToFit="1"/>
      <protection hidden="1"/>
    </xf>
    <xf numFmtId="165" fontId="35" fillId="5" borderId="16" xfId="0" applyNumberFormat="1" applyFont="1" applyFill="1" applyBorder="1" applyAlignment="1" applyProtection="1">
      <alignment horizontal="center" vertical="center" shrinkToFit="1"/>
      <protection hidden="1"/>
    </xf>
    <xf numFmtId="1" fontId="35" fillId="5" borderId="9" xfId="0" applyNumberFormat="1" applyFont="1" applyFill="1" applyBorder="1" applyAlignment="1" applyProtection="1">
      <alignment horizontal="center" vertical="center" shrinkToFit="1"/>
      <protection hidden="1"/>
    </xf>
    <xf numFmtId="1" fontId="35" fillId="5" borderId="14" xfId="0" applyNumberFormat="1" applyFont="1" applyFill="1" applyBorder="1" applyAlignment="1" applyProtection="1">
      <alignment horizontal="center" vertical="center" shrinkToFit="1"/>
      <protection hidden="1"/>
    </xf>
    <xf numFmtId="1" fontId="35" fillId="5" borderId="16" xfId="0" applyNumberFormat="1" applyFont="1" applyFill="1" applyBorder="1" applyAlignment="1" applyProtection="1">
      <alignment horizontal="center" vertical="center" shrinkToFit="1"/>
      <protection hidden="1"/>
    </xf>
    <xf numFmtId="1" fontId="35" fillId="5" borderId="17" xfId="0" applyNumberFormat="1" applyFont="1" applyFill="1" applyBorder="1" applyAlignment="1" applyProtection="1">
      <alignment horizontal="center" vertical="center" shrinkToFit="1"/>
      <protection hidden="1"/>
    </xf>
    <xf numFmtId="165" fontId="35" fillId="5" borderId="0" xfId="0" applyNumberFormat="1" applyFont="1" applyFill="1" applyBorder="1" applyAlignment="1" applyProtection="1">
      <alignment horizontal="center" vertical="center" shrinkToFit="1"/>
      <protection hidden="1"/>
    </xf>
    <xf numFmtId="165" fontId="35" fillId="5" borderId="10" xfId="0" applyNumberFormat="1" applyFont="1" applyFill="1" applyBorder="1" applyAlignment="1" applyProtection="1">
      <alignment horizontal="center" vertical="center" shrinkToFit="1"/>
      <protection hidden="1"/>
    </xf>
    <xf numFmtId="165" fontId="35" fillId="5" borderId="11" xfId="0" applyNumberFormat="1" applyFont="1" applyFill="1" applyBorder="1" applyAlignment="1" applyProtection="1">
      <alignment horizontal="center" vertical="center" shrinkToFit="1"/>
      <protection hidden="1"/>
    </xf>
    <xf numFmtId="165" fontId="35" fillId="5" borderId="12" xfId="0" applyNumberFormat="1" applyFont="1" applyFill="1" applyBorder="1" applyAlignment="1" applyProtection="1">
      <alignment horizontal="center" vertical="center" shrinkToFit="1"/>
      <protection hidden="1"/>
    </xf>
    <xf numFmtId="165" fontId="64" fillId="5" borderId="61" xfId="0" applyNumberFormat="1" applyFont="1" applyFill="1" applyBorder="1" applyAlignment="1" applyProtection="1">
      <alignment horizontal="center" vertical="center" wrapText="1" shrinkToFit="1"/>
      <protection hidden="1"/>
    </xf>
    <xf numFmtId="165" fontId="64" fillId="5" borderId="63" xfId="0" applyNumberFormat="1" applyFont="1" applyFill="1" applyBorder="1" applyAlignment="1" applyProtection="1">
      <alignment horizontal="center" vertical="center" wrapText="1" shrinkToFit="1"/>
      <protection hidden="1"/>
    </xf>
    <xf numFmtId="165" fontId="59" fillId="5" borderId="9" xfId="0" applyNumberFormat="1" applyFont="1" applyFill="1" applyBorder="1" applyAlignment="1" applyProtection="1">
      <alignment horizontal="center" vertical="center" shrinkToFit="1"/>
      <protection hidden="1"/>
    </xf>
    <xf numFmtId="165" fontId="59" fillId="5" borderId="16" xfId="0" applyNumberFormat="1" applyFont="1" applyFill="1" applyBorder="1" applyAlignment="1" applyProtection="1">
      <alignment horizontal="center" vertical="center" shrinkToFit="1"/>
      <protection hidden="1"/>
    </xf>
    <xf numFmtId="165" fontId="59" fillId="5" borderId="14" xfId="0" applyNumberFormat="1" applyFont="1" applyFill="1" applyBorder="1" applyAlignment="1" applyProtection="1">
      <alignment horizontal="center" vertical="center" shrinkToFit="1"/>
      <protection hidden="1"/>
    </xf>
    <xf numFmtId="165" fontId="59" fillId="5" borderId="17" xfId="0" applyNumberFormat="1" applyFont="1" applyFill="1" applyBorder="1" applyAlignment="1" applyProtection="1">
      <alignment horizontal="center" vertical="center" shrinkToFit="1"/>
      <protection hidden="1"/>
    </xf>
    <xf numFmtId="165" fontId="59" fillId="5" borderId="21" xfId="0" applyNumberFormat="1" applyFont="1" applyFill="1" applyBorder="1" applyAlignment="1" applyProtection="1">
      <alignment horizontal="center" vertical="center" wrapText="1" shrinkToFit="1"/>
      <protection locked="0"/>
    </xf>
    <xf numFmtId="165" fontId="59" fillId="5" borderId="18" xfId="0" applyNumberFormat="1" applyFont="1" applyFill="1" applyBorder="1" applyAlignment="1" applyProtection="1">
      <alignment horizontal="center" vertical="center" wrapText="1" shrinkToFit="1"/>
      <protection locked="0"/>
    </xf>
    <xf numFmtId="165" fontId="59" fillId="5" borderId="22" xfId="0" applyNumberFormat="1" applyFont="1" applyFill="1" applyBorder="1" applyAlignment="1" applyProtection="1">
      <alignment horizontal="center" vertical="center" wrapText="1" shrinkToFit="1"/>
      <protection locked="0"/>
    </xf>
    <xf numFmtId="165" fontId="59" fillId="5" borderId="19" xfId="0" applyNumberFormat="1" applyFont="1" applyFill="1" applyBorder="1" applyAlignment="1" applyProtection="1">
      <alignment horizontal="center" vertical="center" wrapText="1" shrinkToFit="1"/>
      <protection locked="0"/>
    </xf>
    <xf numFmtId="165" fontId="59" fillId="5" borderId="23" xfId="0" applyNumberFormat="1" applyFont="1" applyFill="1" applyBorder="1" applyAlignment="1" applyProtection="1">
      <alignment horizontal="center" vertical="center" wrapText="1" shrinkToFit="1"/>
      <protection locked="0"/>
    </xf>
    <xf numFmtId="165" fontId="59" fillId="5" borderId="20" xfId="0" applyNumberFormat="1" applyFont="1" applyFill="1" applyBorder="1" applyAlignment="1" applyProtection="1">
      <alignment horizontal="center" vertical="center" wrapText="1" shrinkToFit="1"/>
      <protection locked="0"/>
    </xf>
    <xf numFmtId="173" fontId="47" fillId="5" borderId="30" xfId="0" applyNumberFormat="1" applyFont="1" applyFill="1" applyBorder="1" applyAlignment="1" applyProtection="1">
      <alignment horizontal="center" shrinkToFit="1"/>
      <protection hidden="1"/>
    </xf>
    <xf numFmtId="173" fontId="47" fillId="5" borderId="0" xfId="0" applyNumberFormat="1" applyFont="1" applyFill="1" applyBorder="1" applyAlignment="1" applyProtection="1">
      <alignment horizontal="center" shrinkToFit="1"/>
      <protection hidden="1"/>
    </xf>
    <xf numFmtId="165" fontId="59" fillId="5" borderId="13" xfId="0" applyNumberFormat="1" applyFont="1" applyFill="1" applyBorder="1" applyAlignment="1" applyProtection="1">
      <alignment horizontal="center" vertical="center" shrinkToFit="1"/>
      <protection locked="0"/>
    </xf>
    <xf numFmtId="165" fontId="59" fillId="5" borderId="9" xfId="0" applyNumberFormat="1" applyFont="1" applyFill="1" applyBorder="1" applyAlignment="1" applyProtection="1">
      <alignment horizontal="center" vertical="center" shrinkToFit="1"/>
      <protection locked="0"/>
    </xf>
    <xf numFmtId="165" fontId="59" fillId="5" borderId="14" xfId="0" applyNumberFormat="1" applyFont="1" applyFill="1" applyBorder="1" applyAlignment="1" applyProtection="1">
      <alignment horizontal="center" vertical="center" shrinkToFit="1"/>
      <protection locked="0"/>
    </xf>
    <xf numFmtId="165" fontId="59" fillId="5" borderId="15" xfId="0" applyNumberFormat="1" applyFont="1" applyFill="1" applyBorder="1" applyAlignment="1" applyProtection="1">
      <alignment horizontal="center" vertical="center" shrinkToFit="1"/>
      <protection locked="0"/>
    </xf>
    <xf numFmtId="165" fontId="59" fillId="5" borderId="16" xfId="0" applyNumberFormat="1" applyFont="1" applyFill="1" applyBorder="1" applyAlignment="1" applyProtection="1">
      <alignment horizontal="center" vertical="center" shrinkToFit="1"/>
      <protection locked="0"/>
    </xf>
    <xf numFmtId="165" fontId="59" fillId="5" borderId="17" xfId="0" applyNumberFormat="1" applyFont="1" applyFill="1" applyBorder="1" applyAlignment="1" applyProtection="1">
      <alignment horizontal="center" vertical="center" shrinkToFit="1"/>
      <protection locked="0"/>
    </xf>
    <xf numFmtId="165" fontId="35" fillId="5" borderId="33" xfId="0" applyNumberFormat="1" applyFont="1" applyFill="1" applyBorder="1" applyAlignment="1" applyProtection="1">
      <alignment horizontal="center" vertical="center" shrinkToFit="1"/>
      <protection hidden="1"/>
    </xf>
    <xf numFmtId="165" fontId="35" fillId="5" borderId="30" xfId="0" applyNumberFormat="1" applyFont="1" applyFill="1" applyBorder="1" applyAlignment="1" applyProtection="1">
      <alignment horizontal="center" vertical="center" shrinkToFit="1"/>
      <protection hidden="1"/>
    </xf>
    <xf numFmtId="165" fontId="35" fillId="5" borderId="34" xfId="0" applyNumberFormat="1" applyFont="1" applyFill="1" applyBorder="1" applyAlignment="1" applyProtection="1">
      <alignment horizontal="center" vertical="center" shrinkToFit="1"/>
      <protection hidden="1"/>
    </xf>
    <xf numFmtId="165" fontId="59" fillId="5" borderId="10" xfId="0" applyNumberFormat="1" applyFont="1" applyFill="1" applyBorder="1" applyAlignment="1" applyProtection="1">
      <alignment horizontal="center" vertical="center" shrinkToFit="1"/>
      <protection locked="0"/>
    </xf>
    <xf numFmtId="165" fontId="59" fillId="5" borderId="11" xfId="0" applyNumberFormat="1" applyFont="1" applyFill="1" applyBorder="1" applyAlignment="1" applyProtection="1">
      <alignment horizontal="center" vertical="center" shrinkToFit="1"/>
      <protection locked="0"/>
    </xf>
    <xf numFmtId="165" fontId="59" fillId="5" borderId="12" xfId="0" applyNumberFormat="1" applyFont="1" applyFill="1" applyBorder="1" applyAlignment="1" applyProtection="1">
      <alignment horizontal="center" vertical="center" shrinkToFit="1"/>
      <protection locked="0"/>
    </xf>
    <xf numFmtId="165" fontId="35" fillId="5" borderId="14" xfId="0" applyNumberFormat="1" applyFont="1" applyFill="1" applyBorder="1" applyAlignment="1" applyProtection="1">
      <alignment horizontal="center" vertical="center" shrinkToFit="1"/>
      <protection hidden="1"/>
    </xf>
    <xf numFmtId="165" fontId="35" fillId="5" borderId="17" xfId="0" applyNumberFormat="1" applyFont="1" applyFill="1" applyBorder="1" applyAlignment="1" applyProtection="1">
      <alignment horizontal="center" vertical="center" shrinkToFit="1"/>
      <protection hidden="1"/>
    </xf>
    <xf numFmtId="165" fontId="59" fillId="5" borderId="10" xfId="0" applyNumberFormat="1" applyFont="1" applyFill="1" applyBorder="1" applyAlignment="1" applyProtection="1">
      <alignment horizontal="center" vertical="center" shrinkToFit="1"/>
      <protection hidden="1"/>
    </xf>
    <xf numFmtId="165" fontId="59" fillId="5" borderId="11" xfId="0" applyNumberFormat="1" applyFont="1" applyFill="1" applyBorder="1" applyAlignment="1" applyProtection="1">
      <alignment horizontal="center" vertical="center" shrinkToFit="1"/>
      <protection hidden="1"/>
    </xf>
    <xf numFmtId="1" fontId="59" fillId="5" borderId="12" xfId="0" applyNumberFormat="1" applyFont="1" applyFill="1" applyBorder="1" applyAlignment="1" applyProtection="1">
      <alignment horizontal="center" vertical="center" shrinkToFit="1"/>
      <protection locked="0"/>
    </xf>
    <xf numFmtId="165" fontId="59" fillId="5" borderId="13" xfId="0" applyNumberFormat="1" applyFont="1" applyFill="1" applyBorder="1" applyAlignment="1" applyProtection="1">
      <alignment horizontal="center" vertical="center" shrinkToFit="1"/>
      <protection hidden="1"/>
    </xf>
    <xf numFmtId="1" fontId="59" fillId="5" borderId="14" xfId="0" applyNumberFormat="1" applyFont="1" applyFill="1" applyBorder="1" applyAlignment="1" applyProtection="1">
      <alignment horizontal="center" vertical="center" shrinkToFit="1"/>
      <protection locked="0"/>
    </xf>
    <xf numFmtId="172" fontId="79" fillId="20" borderId="33" xfId="0" applyNumberFormat="1" applyFont="1" applyFill="1" applyBorder="1" applyAlignment="1" applyProtection="1">
      <alignment horizontal="center" vertical="center" wrapText="1"/>
      <protection hidden="1"/>
    </xf>
    <xf numFmtId="172" fontId="79" fillId="20" borderId="30" xfId="0" applyNumberFormat="1" applyFont="1" applyFill="1" applyBorder="1" applyAlignment="1" applyProtection="1">
      <alignment horizontal="center" vertical="center" wrapText="1"/>
      <protection hidden="1"/>
    </xf>
    <xf numFmtId="172" fontId="79" fillId="20" borderId="34" xfId="0" applyNumberFormat="1" applyFont="1" applyFill="1" applyBorder="1" applyAlignment="1" applyProtection="1">
      <alignment horizontal="center" vertical="center" wrapText="1"/>
      <protection hidden="1"/>
    </xf>
    <xf numFmtId="172" fontId="79" fillId="20" borderId="68" xfId="0" applyNumberFormat="1" applyFont="1" applyFill="1" applyBorder="1" applyAlignment="1" applyProtection="1">
      <alignment horizontal="center" vertical="center" wrapText="1"/>
      <protection hidden="1"/>
    </xf>
    <xf numFmtId="172" fontId="79" fillId="20" borderId="0" xfId="0" applyNumberFormat="1" applyFont="1" applyFill="1" applyBorder="1" applyAlignment="1" applyProtection="1">
      <alignment horizontal="center" vertical="center" wrapText="1"/>
      <protection hidden="1"/>
    </xf>
    <xf numFmtId="172" fontId="79" fillId="20" borderId="70" xfId="0" applyNumberFormat="1" applyFont="1" applyFill="1" applyBorder="1" applyAlignment="1" applyProtection="1">
      <alignment horizontal="center" vertical="center" wrapText="1"/>
      <protection hidden="1"/>
    </xf>
    <xf numFmtId="172" fontId="83" fillId="20" borderId="0" xfId="0" applyNumberFormat="1" applyFont="1" applyFill="1" applyBorder="1" applyAlignment="1" applyProtection="1">
      <alignment horizontal="center" vertical="center"/>
      <protection hidden="1"/>
    </xf>
    <xf numFmtId="172" fontId="83" fillId="20" borderId="39" xfId="0" applyNumberFormat="1" applyFont="1" applyFill="1" applyBorder="1" applyAlignment="1" applyProtection="1">
      <alignment horizontal="center" vertical="center"/>
      <protection hidden="1"/>
    </xf>
    <xf numFmtId="172" fontId="84" fillId="20" borderId="0" xfId="0" applyNumberFormat="1" applyFont="1" applyFill="1" applyBorder="1" applyAlignment="1" applyProtection="1">
      <alignment horizontal="left" vertical="center" wrapText="1"/>
      <protection hidden="1"/>
    </xf>
    <xf numFmtId="172" fontId="84" fillId="20" borderId="39" xfId="0" applyNumberFormat="1" applyFont="1" applyFill="1" applyBorder="1" applyAlignment="1" applyProtection="1">
      <alignment horizontal="left" vertical="center" wrapText="1"/>
      <protection hidden="1"/>
    </xf>
    <xf numFmtId="173" fontId="73" fillId="5" borderId="0" xfId="0" applyNumberFormat="1" applyFont="1" applyFill="1" applyBorder="1" applyAlignment="1" applyProtection="1">
      <alignment horizontal="center" vertical="center" shrinkToFit="1"/>
      <protection hidden="1"/>
    </xf>
    <xf numFmtId="0" fontId="63" fillId="20" borderId="46" xfId="0" applyFont="1" applyFill="1" applyBorder="1" applyAlignment="1" applyProtection="1">
      <alignment horizontal="center" vertical="center" wrapText="1"/>
      <protection locked="0"/>
    </xf>
    <xf numFmtId="0" fontId="63" fillId="20" borderId="59" xfId="0" applyFont="1" applyFill="1" applyBorder="1" applyAlignment="1" applyProtection="1">
      <alignment horizontal="center" vertical="center" wrapText="1"/>
      <protection locked="0"/>
    </xf>
    <xf numFmtId="0" fontId="63" fillId="5" borderId="46" xfId="0" applyFont="1" applyFill="1" applyBorder="1" applyAlignment="1" applyProtection="1">
      <alignment horizontal="center" vertical="center" wrapText="1"/>
      <protection locked="0"/>
    </xf>
    <xf numFmtId="0" fontId="63" fillId="5" borderId="59" xfId="0" applyFont="1" applyFill="1" applyBorder="1" applyAlignment="1" applyProtection="1">
      <alignment horizontal="center" vertical="center" wrapText="1"/>
      <protection locked="0"/>
    </xf>
    <xf numFmtId="172" fontId="62" fillId="0" borderId="68" xfId="0" applyNumberFormat="1" applyFont="1" applyBorder="1" applyAlignment="1" applyProtection="1">
      <alignment horizontal="center" vertical="top" wrapText="1"/>
      <protection hidden="1"/>
    </xf>
    <xf numFmtId="172" fontId="62" fillId="0" borderId="0" xfId="0" applyNumberFormat="1" applyFont="1" applyBorder="1" applyAlignment="1" applyProtection="1">
      <alignment horizontal="center" vertical="top" wrapText="1"/>
      <protection hidden="1"/>
    </xf>
    <xf numFmtId="172" fontId="62" fillId="0" borderId="70" xfId="0" applyNumberFormat="1" applyFont="1" applyBorder="1" applyAlignment="1" applyProtection="1">
      <alignment horizontal="center" vertical="top" wrapText="1"/>
      <protection hidden="1"/>
    </xf>
    <xf numFmtId="172" fontId="62" fillId="0" borderId="71" xfId="0" applyNumberFormat="1" applyFont="1" applyBorder="1" applyAlignment="1" applyProtection="1">
      <alignment horizontal="center" vertical="top" wrapText="1"/>
      <protection hidden="1"/>
    </xf>
    <xf numFmtId="172" fontId="62" fillId="0" borderId="72" xfId="0" applyNumberFormat="1" applyFont="1" applyBorder="1" applyAlignment="1" applyProtection="1">
      <alignment horizontal="center" vertical="top" wrapText="1"/>
      <protection hidden="1"/>
    </xf>
    <xf numFmtId="172" fontId="62" fillId="0" borderId="73" xfId="0" applyNumberFormat="1" applyFont="1" applyBorder="1" applyAlignment="1" applyProtection="1">
      <alignment horizontal="center" vertical="top" wrapText="1"/>
      <protection hidden="1"/>
    </xf>
    <xf numFmtId="0" fontId="69" fillId="0" borderId="11" xfId="0" applyFont="1" applyFill="1" applyBorder="1" applyAlignment="1" applyProtection="1">
      <alignment horizontal="center" vertical="center" wrapText="1"/>
      <protection hidden="1"/>
    </xf>
    <xf numFmtId="0" fontId="69" fillId="0" borderId="16"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textRotation="90" wrapText="1"/>
      <protection hidden="1"/>
    </xf>
    <xf numFmtId="0" fontId="34" fillId="0" borderId="16" xfId="0" applyFont="1" applyFill="1" applyBorder="1" applyAlignment="1" applyProtection="1">
      <alignment horizontal="center" vertical="center" wrapText="1"/>
      <protection hidden="1"/>
    </xf>
    <xf numFmtId="173" fontId="77" fillId="5" borderId="10" xfId="0" applyNumberFormat="1" applyFont="1" applyFill="1" applyBorder="1" applyAlignment="1" applyProtection="1">
      <alignment horizontal="center" vertical="center" textRotation="90" shrinkToFit="1"/>
      <protection hidden="1"/>
    </xf>
    <xf numFmtId="173" fontId="77" fillId="5" borderId="15" xfId="0" applyNumberFormat="1" applyFont="1" applyFill="1" applyBorder="1" applyAlignment="1" applyProtection="1">
      <alignment horizontal="center" vertical="center" textRotation="90" shrinkToFit="1"/>
      <protection hidden="1"/>
    </xf>
    <xf numFmtId="173" fontId="77" fillId="20" borderId="10" xfId="0" applyNumberFormat="1" applyFont="1" applyFill="1" applyBorder="1" applyAlignment="1" applyProtection="1">
      <alignment horizontal="center" vertical="center" textRotation="90" shrinkToFit="1"/>
      <protection hidden="1"/>
    </xf>
    <xf numFmtId="173" fontId="77" fillId="20" borderId="15" xfId="0" applyNumberFormat="1" applyFont="1" applyFill="1" applyBorder="1" applyAlignment="1" applyProtection="1">
      <alignment horizontal="center" vertical="center" textRotation="90" shrinkToFit="1"/>
      <protection hidden="1"/>
    </xf>
    <xf numFmtId="165" fontId="71" fillId="20" borderId="11" xfId="0" applyNumberFormat="1" applyFont="1" applyFill="1" applyBorder="1" applyAlignment="1" applyProtection="1">
      <alignment horizontal="center" vertical="center" shrinkToFit="1"/>
      <protection locked="0"/>
    </xf>
    <xf numFmtId="165" fontId="71" fillId="20" borderId="16" xfId="0" applyNumberFormat="1" applyFont="1" applyFill="1" applyBorder="1" applyAlignment="1" applyProtection="1">
      <alignment horizontal="center" vertical="center" shrinkToFit="1"/>
      <protection locked="0"/>
    </xf>
    <xf numFmtId="1" fontId="82" fillId="20" borderId="11" xfId="0" applyNumberFormat="1" applyFont="1" applyFill="1" applyBorder="1" applyAlignment="1" applyProtection="1">
      <alignment horizontal="center" vertical="center" shrinkToFit="1"/>
      <protection hidden="1"/>
    </xf>
    <xf numFmtId="1" fontId="82" fillId="20" borderId="16" xfId="0" applyNumberFormat="1" applyFont="1" applyFill="1" applyBorder="1" applyAlignment="1" applyProtection="1">
      <alignment horizontal="center" vertical="center" shrinkToFit="1"/>
      <protection hidden="1"/>
    </xf>
    <xf numFmtId="165" fontId="71" fillId="5" borderId="16" xfId="0" applyNumberFormat="1" applyFont="1" applyFill="1" applyBorder="1" applyAlignment="1" applyProtection="1">
      <alignment horizontal="center" vertical="center" shrinkToFit="1"/>
      <protection locked="0"/>
    </xf>
    <xf numFmtId="1" fontId="82" fillId="5" borderId="11" xfId="0" applyNumberFormat="1" applyFont="1" applyFill="1" applyBorder="1" applyAlignment="1" applyProtection="1">
      <alignment horizontal="center" vertical="center" shrinkToFit="1"/>
      <protection hidden="1"/>
    </xf>
    <xf numFmtId="165" fontId="71" fillId="5" borderId="11" xfId="0" applyNumberFormat="1" applyFont="1" applyFill="1" applyBorder="1" applyAlignment="1" applyProtection="1">
      <alignment horizontal="center" vertical="center" shrinkToFit="1"/>
      <protection locked="0"/>
    </xf>
    <xf numFmtId="1" fontId="46" fillId="20" borderId="11" xfId="0" applyNumberFormat="1" applyFont="1" applyFill="1" applyBorder="1" applyAlignment="1" applyProtection="1">
      <alignment horizontal="center" vertical="center" wrapText="1"/>
      <protection locked="0"/>
    </xf>
    <xf numFmtId="1" fontId="46" fillId="5" borderId="11" xfId="0" applyNumberFormat="1" applyFont="1" applyFill="1" applyBorder="1" applyAlignment="1" applyProtection="1">
      <alignment horizontal="center" vertical="center" wrapText="1"/>
      <protection locked="0"/>
    </xf>
    <xf numFmtId="1" fontId="46" fillId="5" borderId="16" xfId="0" applyNumberFormat="1" applyFont="1" applyFill="1" applyBorder="1" applyAlignment="1" applyProtection="1">
      <alignment horizontal="center" vertical="center" wrapText="1"/>
      <protection locked="0"/>
    </xf>
    <xf numFmtId="1" fontId="82" fillId="5" borderId="16" xfId="0" applyNumberFormat="1" applyFont="1" applyFill="1" applyBorder="1" applyAlignment="1" applyProtection="1">
      <alignment horizontal="center" vertical="center" shrinkToFit="1"/>
      <protection hidden="1"/>
    </xf>
    <xf numFmtId="0" fontId="77" fillId="0" borderId="16" xfId="0" applyFont="1" applyFill="1" applyBorder="1" applyAlignment="1" applyProtection="1">
      <alignment horizontal="center" vertical="center" wrapText="1"/>
      <protection hidden="1"/>
    </xf>
    <xf numFmtId="165" fontId="71" fillId="20" borderId="16" xfId="0" applyNumberFormat="1" applyFont="1" applyFill="1" applyBorder="1" applyAlignment="1" applyProtection="1">
      <alignment horizontal="center" vertical="center" wrapText="1"/>
      <protection locked="0"/>
    </xf>
    <xf numFmtId="0" fontId="76" fillId="0" borderId="11" xfId="0" applyFont="1" applyFill="1" applyBorder="1" applyAlignment="1" applyProtection="1">
      <alignment horizontal="center" vertical="center" wrapText="1"/>
      <protection hidden="1"/>
    </xf>
    <xf numFmtId="0" fontId="76" fillId="0" borderId="12" xfId="0" applyFont="1" applyFill="1" applyBorder="1" applyAlignment="1" applyProtection="1">
      <alignment horizontal="center" vertical="center" wrapText="1"/>
      <protection hidden="1"/>
    </xf>
    <xf numFmtId="0" fontId="76" fillId="0" borderId="16" xfId="0" applyFont="1" applyFill="1" applyBorder="1" applyAlignment="1" applyProtection="1">
      <alignment horizontal="center" vertical="center" wrapText="1"/>
      <protection hidden="1"/>
    </xf>
    <xf numFmtId="0" fontId="76" fillId="0" borderId="17" xfId="0" applyFont="1" applyFill="1" applyBorder="1" applyAlignment="1" applyProtection="1">
      <alignment horizontal="center" vertical="center" wrapText="1"/>
      <protection hidden="1"/>
    </xf>
    <xf numFmtId="1" fontId="46" fillId="20" borderId="16" xfId="0" applyNumberFormat="1" applyFont="1" applyFill="1" applyBorder="1" applyAlignment="1" applyProtection="1">
      <alignment horizontal="center" vertical="center" wrapText="1"/>
      <protection locked="0"/>
    </xf>
    <xf numFmtId="0" fontId="80" fillId="0" borderId="11" xfId="0" applyFont="1" applyFill="1" applyBorder="1" applyAlignment="1" applyProtection="1">
      <alignment horizontal="center" vertical="center" wrapText="1"/>
      <protection hidden="1"/>
    </xf>
    <xf numFmtId="0" fontId="81" fillId="0" borderId="16" xfId="0" applyFont="1" applyFill="1" applyBorder="1" applyAlignment="1" applyProtection="1">
      <alignment horizontal="center" vertical="center" wrapText="1"/>
      <protection hidden="1"/>
    </xf>
    <xf numFmtId="165" fontId="71" fillId="20" borderId="11" xfId="0" applyNumberFormat="1" applyFont="1" applyFill="1" applyBorder="1" applyAlignment="1" applyProtection="1">
      <alignment horizontal="center" vertical="center" wrapText="1"/>
      <protection locked="0"/>
    </xf>
    <xf numFmtId="165" fontId="72" fillId="20" borderId="11" xfId="0" applyNumberFormat="1" applyFont="1" applyFill="1" applyBorder="1" applyAlignment="1" applyProtection="1">
      <alignment horizontal="center" vertical="center" shrinkToFit="1"/>
      <protection locked="0"/>
    </xf>
    <xf numFmtId="165" fontId="72" fillId="20" borderId="12" xfId="0" applyNumberFormat="1" applyFont="1" applyFill="1" applyBorder="1" applyAlignment="1" applyProtection="1">
      <alignment horizontal="center" vertical="center" shrinkToFit="1"/>
      <protection locked="0"/>
    </xf>
    <xf numFmtId="165" fontId="72" fillId="20" borderId="16" xfId="0" applyNumberFormat="1" applyFont="1" applyFill="1" applyBorder="1" applyAlignment="1" applyProtection="1">
      <alignment horizontal="center" vertical="center" shrinkToFit="1"/>
      <protection locked="0"/>
    </xf>
    <xf numFmtId="165" fontId="72" fillId="20" borderId="17" xfId="0" applyNumberFormat="1" applyFont="1" applyFill="1" applyBorder="1" applyAlignment="1" applyProtection="1">
      <alignment horizontal="center" vertical="center" shrinkToFit="1"/>
      <protection locked="0"/>
    </xf>
    <xf numFmtId="165" fontId="72" fillId="5" borderId="11" xfId="0" applyNumberFormat="1" applyFont="1" applyFill="1" applyBorder="1" applyAlignment="1" applyProtection="1">
      <alignment horizontal="center" vertical="center" shrinkToFit="1"/>
      <protection locked="0"/>
    </xf>
    <xf numFmtId="165" fontId="72" fillId="5" borderId="12" xfId="0" applyNumberFormat="1" applyFont="1" applyFill="1" applyBorder="1" applyAlignment="1" applyProtection="1">
      <alignment horizontal="center" vertical="center" shrinkToFit="1"/>
      <protection locked="0"/>
    </xf>
    <xf numFmtId="165" fontId="72" fillId="5" borderId="16" xfId="0" applyNumberFormat="1" applyFont="1" applyFill="1" applyBorder="1" applyAlignment="1" applyProtection="1">
      <alignment horizontal="center" vertical="center" shrinkToFit="1"/>
      <protection locked="0"/>
    </xf>
    <xf numFmtId="165" fontId="72" fillId="5" borderId="17" xfId="0" applyNumberFormat="1" applyFont="1" applyFill="1" applyBorder="1" applyAlignment="1" applyProtection="1">
      <alignment horizontal="center" vertical="center" shrinkToFit="1"/>
      <protection locked="0"/>
    </xf>
    <xf numFmtId="165" fontId="71" fillId="5" borderId="11" xfId="0" applyNumberFormat="1" applyFont="1" applyFill="1" applyBorder="1" applyAlignment="1" applyProtection="1">
      <alignment horizontal="center" vertical="center" wrapText="1"/>
      <protection locked="0"/>
    </xf>
    <xf numFmtId="165" fontId="71" fillId="5" borderId="16" xfId="0" applyNumberFormat="1" applyFont="1" applyFill="1" applyBorder="1" applyAlignment="1" applyProtection="1">
      <alignment horizontal="center" vertical="center" wrapText="1"/>
      <protection locked="0"/>
    </xf>
    <xf numFmtId="0" fontId="91" fillId="3" borderId="30" xfId="0" applyFont="1" applyFill="1" applyBorder="1" applyAlignment="1" applyProtection="1">
      <alignment horizontal="center" vertical="center" wrapText="1"/>
      <protection hidden="1"/>
    </xf>
    <xf numFmtId="0" fontId="102" fillId="3" borderId="30" xfId="0" applyFont="1" applyFill="1" applyBorder="1" applyAlignment="1" applyProtection="1">
      <alignment horizontal="center" vertical="center" wrapText="1"/>
      <protection hidden="1"/>
    </xf>
    <xf numFmtId="0" fontId="102" fillId="3" borderId="0" xfId="0" applyFont="1" applyFill="1" applyBorder="1" applyAlignment="1" applyProtection="1">
      <alignment horizontal="center" vertical="center" wrapText="1"/>
      <protection hidden="1"/>
    </xf>
  </cellXfs>
  <cellStyles count="2">
    <cellStyle name="Hyperlink" xfId="1" builtinId="8"/>
    <cellStyle name="Normal" xfId="0" builtinId="0"/>
  </cellStyles>
  <dxfs count="12">
    <dxf>
      <font>
        <color theme="0"/>
      </font>
    </dxf>
    <dxf>
      <font>
        <color theme="0"/>
      </font>
    </dxf>
    <dxf>
      <font>
        <color theme="0"/>
      </font>
    </dxf>
    <dxf>
      <font>
        <color theme="0"/>
      </font>
    </dxf>
    <dxf>
      <font>
        <color theme="9" tint="0.79998168889431442"/>
      </font>
      <fill>
        <patternFill>
          <bgColor rgb="FF7030A0"/>
        </patternFill>
      </fill>
    </dxf>
    <dxf>
      <font>
        <color theme="9" tint="0.79998168889431442"/>
      </font>
      <fill>
        <patternFill>
          <bgColor rgb="FF7030A0"/>
        </patternFill>
      </fill>
    </dxf>
    <dxf>
      <font>
        <color theme="5" tint="0.79998168889431442"/>
      </font>
    </dxf>
    <dxf>
      <font>
        <color rgb="FFC00000"/>
      </font>
    </dxf>
    <dxf>
      <font>
        <color theme="9" tint="0.79998168889431442"/>
      </font>
      <fill>
        <patternFill>
          <bgColor rgb="FF7030A0"/>
        </patternFill>
      </fill>
    </dxf>
    <dxf>
      <font>
        <color rgb="FF002060"/>
      </font>
      <fill>
        <patternFill>
          <bgColor rgb="FF92D050"/>
        </patternFill>
      </fill>
    </dxf>
    <dxf>
      <font>
        <color theme="0"/>
      </font>
    </dxf>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12</xdr:col>
      <xdr:colOff>0</xdr:colOff>
      <xdr:row>11</xdr:row>
      <xdr:rowOff>9525</xdr:rowOff>
    </xdr:to>
    <xdr:pic>
      <xdr:nvPicPr>
        <xdr:cNvPr id="2" name="Picture 1" descr="DSC_9073.JPG"/>
        <xdr:cNvPicPr>
          <a:picLocks noChangeAspect="1"/>
        </xdr:cNvPicPr>
      </xdr:nvPicPr>
      <xdr:blipFill>
        <a:blip xmlns:r="http://schemas.openxmlformats.org/officeDocument/2006/relationships" r:embed="rId1" cstate="print"/>
        <a:stretch>
          <a:fillRect/>
        </a:stretch>
      </xdr:blipFill>
      <xdr:spPr>
        <a:xfrm>
          <a:off x="8753475" y="1657350"/>
          <a:ext cx="2781300" cy="221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xdr:row>
      <xdr:rowOff>33618</xdr:rowOff>
    </xdr:from>
    <xdr:to>
      <xdr:col>4</xdr:col>
      <xdr:colOff>1075764</xdr:colOff>
      <xdr:row>17</xdr:row>
      <xdr:rowOff>235323</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59" y="3742765"/>
          <a:ext cx="4616823" cy="974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762001</xdr:colOff>
      <xdr:row>37</xdr:row>
      <xdr:rowOff>313764</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08139" y="7425017"/>
          <a:ext cx="5483037" cy="3823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9" tint="-0.249977111117893"/>
  </sheetPr>
  <dimension ref="A1:M12"/>
  <sheetViews>
    <sheetView showGridLines="0" showRowColHeaders="0" tabSelected="1" workbookViewId="0">
      <selection activeCell="H9" sqref="H9:J11"/>
    </sheetView>
  </sheetViews>
  <sheetFormatPr defaultColWidth="0" defaultRowHeight="15" zeroHeight="1"/>
  <cols>
    <col min="1" max="1" width="3.28515625" style="14" customWidth="1"/>
    <col min="2" max="2" width="6.7109375" style="14" customWidth="1"/>
    <col min="3" max="4" width="12.5703125" style="14" customWidth="1"/>
    <col min="5" max="5" width="14" style="14" customWidth="1"/>
    <col min="6" max="6" width="12.5703125" style="14" customWidth="1"/>
    <col min="7" max="7" width="2.42578125" style="14" customWidth="1"/>
    <col min="8" max="10" width="21.5703125" style="14" customWidth="1"/>
    <col min="11" max="11" width="2.42578125" style="14" customWidth="1"/>
    <col min="12" max="12" width="41.7109375" style="14" customWidth="1"/>
    <col min="13" max="13" width="2.85546875" style="14" customWidth="1"/>
    <col min="14" max="16384" width="9.140625" style="14" hidden="1"/>
  </cols>
  <sheetData>
    <row r="1" spans="1:13" ht="15.75" thickBot="1">
      <c r="A1" s="232"/>
      <c r="B1" s="232"/>
      <c r="C1" s="232"/>
      <c r="D1" s="232"/>
      <c r="E1" s="232"/>
      <c r="F1" s="232"/>
      <c r="G1" s="232"/>
      <c r="H1" s="232"/>
      <c r="I1" s="232"/>
      <c r="J1" s="232"/>
      <c r="K1" s="232"/>
      <c r="L1" s="232"/>
      <c r="M1" s="232"/>
    </row>
    <row r="2" spans="1:13" ht="30" customHeight="1" thickBot="1">
      <c r="A2" s="232"/>
      <c r="B2" s="229" t="s">
        <v>224</v>
      </c>
      <c r="C2" s="230"/>
      <c r="D2" s="230"/>
      <c r="E2" s="230"/>
      <c r="F2" s="230"/>
      <c r="G2" s="230"/>
      <c r="H2" s="230"/>
      <c r="I2" s="230"/>
      <c r="J2" s="231"/>
      <c r="K2" s="232"/>
      <c r="L2" s="31" t="s">
        <v>111</v>
      </c>
      <c r="M2" s="232"/>
    </row>
    <row r="3" spans="1:13" ht="15.75" customHeight="1" thickBot="1">
      <c r="A3" s="232"/>
      <c r="B3" s="233"/>
      <c r="C3" s="233"/>
      <c r="D3" s="233"/>
      <c r="E3" s="233"/>
      <c r="F3" s="233"/>
      <c r="G3" s="233"/>
      <c r="H3" s="233"/>
      <c r="I3" s="233"/>
      <c r="J3" s="233"/>
      <c r="K3" s="232"/>
      <c r="L3" s="236" t="s">
        <v>112</v>
      </c>
      <c r="M3" s="232"/>
    </row>
    <row r="4" spans="1:13" ht="50.25" customHeight="1" thickBot="1">
      <c r="A4" s="232"/>
      <c r="B4" s="250" t="s">
        <v>235</v>
      </c>
      <c r="C4" s="251"/>
      <c r="D4" s="251"/>
      <c r="E4" s="251"/>
      <c r="F4" s="252"/>
      <c r="G4" s="234"/>
      <c r="H4" s="238" t="s">
        <v>96</v>
      </c>
      <c r="I4" s="239"/>
      <c r="J4" s="240"/>
      <c r="K4" s="232"/>
      <c r="L4" s="236"/>
      <c r="M4" s="232"/>
    </row>
    <row r="5" spans="1:13" ht="18.75" customHeight="1">
      <c r="A5" s="232"/>
      <c r="B5" s="125" t="s">
        <v>95</v>
      </c>
      <c r="C5" s="126" t="s">
        <v>225</v>
      </c>
      <c r="D5" s="127" t="s">
        <v>226</v>
      </c>
      <c r="E5" s="127" t="s">
        <v>227</v>
      </c>
      <c r="F5" s="128" t="s">
        <v>228</v>
      </c>
      <c r="G5" s="234"/>
      <c r="H5" s="217" t="s">
        <v>238</v>
      </c>
      <c r="I5" s="218"/>
      <c r="J5" s="219"/>
      <c r="K5" s="232"/>
      <c r="L5" s="236"/>
      <c r="M5" s="232"/>
    </row>
    <row r="6" spans="1:13" ht="48.75" customHeight="1">
      <c r="A6" s="232"/>
      <c r="B6" s="121">
        <v>1</v>
      </c>
      <c r="C6" s="122" t="s">
        <v>229</v>
      </c>
      <c r="D6" s="129" t="s">
        <v>236</v>
      </c>
      <c r="E6" s="129" t="s">
        <v>232</v>
      </c>
      <c r="F6" s="130" t="s">
        <v>233</v>
      </c>
      <c r="G6" s="234"/>
      <c r="H6" s="220"/>
      <c r="I6" s="221"/>
      <c r="J6" s="222"/>
      <c r="K6" s="232"/>
      <c r="L6" s="237"/>
      <c r="M6" s="232"/>
    </row>
    <row r="7" spans="1:13" ht="32.25" customHeight="1" thickBot="1">
      <c r="A7" s="232"/>
      <c r="B7" s="123">
        <v>2</v>
      </c>
      <c r="C7" s="124" t="s">
        <v>230</v>
      </c>
      <c r="D7" s="131" t="s">
        <v>231</v>
      </c>
      <c r="E7" s="131" t="s">
        <v>165</v>
      </c>
      <c r="F7" s="132" t="s">
        <v>234</v>
      </c>
      <c r="G7" s="234"/>
      <c r="H7" s="223" t="s">
        <v>239</v>
      </c>
      <c r="I7" s="224"/>
      <c r="J7" s="225"/>
      <c r="K7" s="232"/>
      <c r="L7" s="237"/>
      <c r="M7" s="232"/>
    </row>
    <row r="8" spans="1:13" ht="23.25" customHeight="1" thickBot="1">
      <c r="A8" s="232"/>
      <c r="B8" s="241" t="s">
        <v>237</v>
      </c>
      <c r="C8" s="242"/>
      <c r="D8" s="242"/>
      <c r="E8" s="242"/>
      <c r="F8" s="243"/>
      <c r="G8" s="234"/>
      <c r="H8" s="226"/>
      <c r="I8" s="227"/>
      <c r="J8" s="228"/>
      <c r="K8" s="232"/>
      <c r="L8" s="237"/>
      <c r="M8" s="232"/>
    </row>
    <row r="9" spans="1:13" ht="23.25" customHeight="1">
      <c r="A9" s="232"/>
      <c r="B9" s="244"/>
      <c r="C9" s="245"/>
      <c r="D9" s="245"/>
      <c r="E9" s="245"/>
      <c r="F9" s="246"/>
      <c r="G9" s="235"/>
      <c r="H9" s="734" t="s">
        <v>272</v>
      </c>
      <c r="I9" s="735"/>
      <c r="J9" s="735"/>
      <c r="K9" s="232"/>
      <c r="L9" s="237"/>
      <c r="M9" s="232"/>
    </row>
    <row r="10" spans="1:13" ht="23.25" customHeight="1">
      <c r="A10" s="232"/>
      <c r="B10" s="244"/>
      <c r="C10" s="245"/>
      <c r="D10" s="245"/>
      <c r="E10" s="245"/>
      <c r="F10" s="246"/>
      <c r="G10" s="235"/>
      <c r="H10" s="736"/>
      <c r="I10" s="736"/>
      <c r="J10" s="736"/>
      <c r="K10" s="232"/>
      <c r="L10" s="237"/>
      <c r="M10" s="232"/>
    </row>
    <row r="11" spans="1:13" ht="23.25" customHeight="1" thickBot="1">
      <c r="A11" s="232"/>
      <c r="B11" s="247"/>
      <c r="C11" s="248"/>
      <c r="D11" s="248"/>
      <c r="E11" s="248"/>
      <c r="F11" s="249"/>
      <c r="G11" s="235"/>
      <c r="H11" s="736"/>
      <c r="I11" s="736"/>
      <c r="J11" s="736"/>
      <c r="K11" s="232"/>
      <c r="L11" s="237"/>
      <c r="M11" s="232"/>
    </row>
    <row r="12" spans="1:13">
      <c r="A12" s="232"/>
      <c r="B12" s="232"/>
      <c r="C12" s="232"/>
      <c r="D12" s="232"/>
      <c r="E12" s="232"/>
      <c r="F12" s="232"/>
      <c r="G12" s="232"/>
      <c r="H12" s="232"/>
      <c r="I12" s="232"/>
      <c r="J12" s="232"/>
      <c r="K12" s="232"/>
      <c r="L12" s="32"/>
      <c r="M12" s="232"/>
    </row>
  </sheetData>
  <sheetProtection password="E8FA" sheet="1" objects="1" scenarios="1" formatCells="0" formatColumns="0" formatRows="0" selectLockedCells="1"/>
  <mergeCells count="16">
    <mergeCell ref="H5:J6"/>
    <mergeCell ref="H7:J8"/>
    <mergeCell ref="H9:J11"/>
    <mergeCell ref="B2:J2"/>
    <mergeCell ref="A1:M1"/>
    <mergeCell ref="A2:A12"/>
    <mergeCell ref="B3:J3"/>
    <mergeCell ref="K2:K12"/>
    <mergeCell ref="B12:J12"/>
    <mergeCell ref="M2:M12"/>
    <mergeCell ref="G4:G11"/>
    <mergeCell ref="L3:L5"/>
    <mergeCell ref="L6:L11"/>
    <mergeCell ref="H4:J4"/>
    <mergeCell ref="B8:F11"/>
    <mergeCell ref="B4:F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tabColor rgb="FFFF0000"/>
  </sheetPr>
  <dimension ref="A1:AE54"/>
  <sheetViews>
    <sheetView showGridLines="0" showRowColHeaders="0" zoomScale="85" zoomScaleNormal="85" workbookViewId="0">
      <selection activeCell="N15" sqref="N15"/>
    </sheetView>
  </sheetViews>
  <sheetFormatPr defaultColWidth="0" defaultRowHeight="15"/>
  <cols>
    <col min="1" max="1" width="1.7109375" style="8" customWidth="1"/>
    <col min="2" max="2" width="13" style="18" customWidth="1"/>
    <col min="3" max="3" width="23.5703125" style="18" customWidth="1"/>
    <col min="4" max="7" width="16.7109375" style="18" customWidth="1"/>
    <col min="8" max="8" width="13" style="18" customWidth="1"/>
    <col min="9" max="9" width="14.85546875" style="18" customWidth="1"/>
    <col min="10" max="10" width="16.7109375" style="18" customWidth="1"/>
    <col min="11" max="11" width="22.42578125" style="8" customWidth="1"/>
    <col min="12" max="12" width="2" style="8" customWidth="1"/>
    <col min="13" max="16" width="10" style="19" customWidth="1"/>
    <col min="17" max="27" width="13.42578125" style="19" hidden="1" customWidth="1"/>
    <col min="28" max="28" width="8" style="19" hidden="1" customWidth="1"/>
    <col min="29" max="29" width="1.7109375" style="8" customWidth="1"/>
    <col min="30" max="30" width="1.5703125" style="8" customWidth="1"/>
    <col min="31" max="31" width="0" style="8" hidden="1" customWidth="1"/>
    <col min="32" max="16384" width="9.140625" style="8" hidden="1"/>
  </cols>
  <sheetData>
    <row r="1" spans="1:30" s="13" customFormat="1" ht="6.75" customHeight="1">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row>
    <row r="2" spans="1:30" ht="26.25" customHeight="1">
      <c r="A2" s="293"/>
      <c r="B2" s="287" t="s">
        <v>22</v>
      </c>
      <c r="C2" s="288"/>
      <c r="D2" s="288"/>
      <c r="E2" s="288"/>
      <c r="F2" s="288"/>
      <c r="G2" s="288"/>
      <c r="H2" s="288"/>
      <c r="I2" s="288"/>
      <c r="J2" s="288"/>
      <c r="K2" s="288"/>
      <c r="L2" s="288"/>
      <c r="M2" s="288"/>
      <c r="N2" s="288"/>
      <c r="O2" s="288"/>
      <c r="P2" s="288"/>
      <c r="Q2" s="15"/>
      <c r="R2" s="15"/>
      <c r="S2" s="15"/>
      <c r="T2" s="15"/>
      <c r="U2" s="15"/>
      <c r="V2" s="15"/>
      <c r="W2" s="15"/>
      <c r="X2" s="15"/>
      <c r="Y2" s="15"/>
      <c r="Z2" s="15"/>
      <c r="AA2" s="15"/>
      <c r="AB2" s="15"/>
      <c r="AC2" s="13"/>
      <c r="AD2" s="293"/>
    </row>
    <row r="3" spans="1:30" ht="24" customHeight="1" thickBot="1">
      <c r="A3" s="293"/>
      <c r="B3" s="289" t="s">
        <v>24</v>
      </c>
      <c r="C3" s="290"/>
      <c r="D3" s="290"/>
      <c r="E3" s="290"/>
      <c r="F3" s="290"/>
      <c r="G3" s="290"/>
      <c r="H3" s="290"/>
      <c r="I3" s="290"/>
      <c r="J3" s="290"/>
      <c r="K3" s="290"/>
      <c r="L3" s="290"/>
      <c r="M3" s="290"/>
      <c r="N3" s="290"/>
      <c r="O3" s="290"/>
      <c r="P3" s="290"/>
      <c r="Q3" s="1" t="s">
        <v>34</v>
      </c>
      <c r="R3" s="1" t="s">
        <v>35</v>
      </c>
      <c r="S3" s="1" t="s">
        <v>36</v>
      </c>
      <c r="T3" s="1" t="s">
        <v>37</v>
      </c>
      <c r="U3" s="1" t="s">
        <v>38</v>
      </c>
      <c r="V3" s="1" t="s">
        <v>39</v>
      </c>
      <c r="W3" s="1" t="s">
        <v>40</v>
      </c>
      <c r="X3" s="1" t="s">
        <v>41</v>
      </c>
      <c r="Y3" s="1" t="s">
        <v>42</v>
      </c>
      <c r="Z3" s="1" t="s">
        <v>43</v>
      </c>
      <c r="AA3" s="1" t="s">
        <v>44</v>
      </c>
      <c r="AB3" s="1" t="s">
        <v>45</v>
      </c>
      <c r="AC3" s="13"/>
      <c r="AD3" s="293"/>
    </row>
    <row r="4" spans="1:30" ht="33.75" customHeight="1" thickBot="1">
      <c r="A4" s="293"/>
      <c r="B4" s="320" t="s">
        <v>240</v>
      </c>
      <c r="C4" s="321"/>
      <c r="D4" s="291" t="s">
        <v>241</v>
      </c>
      <c r="E4" s="291"/>
      <c r="F4" s="291"/>
      <c r="G4" s="291"/>
      <c r="H4" s="291"/>
      <c r="I4" s="291"/>
      <c r="J4" s="291"/>
      <c r="K4" s="291"/>
      <c r="L4" s="291"/>
      <c r="M4" s="291"/>
      <c r="N4" s="291"/>
      <c r="O4" s="291"/>
      <c r="P4" s="292"/>
      <c r="Q4" s="1">
        <v>2018</v>
      </c>
      <c r="R4" s="1">
        <v>2019</v>
      </c>
      <c r="S4" s="1">
        <v>2020</v>
      </c>
      <c r="T4" s="1">
        <v>2021</v>
      </c>
      <c r="U4" s="1">
        <v>2022</v>
      </c>
      <c r="V4" s="1">
        <v>2023</v>
      </c>
      <c r="W4" s="1">
        <v>2024</v>
      </c>
      <c r="X4" s="1">
        <v>2025</v>
      </c>
      <c r="Y4" s="1">
        <v>2026</v>
      </c>
      <c r="Z4" s="1">
        <v>2027</v>
      </c>
      <c r="AA4" s="1">
        <v>2028</v>
      </c>
      <c r="AB4" s="1">
        <v>2029</v>
      </c>
      <c r="AC4" s="13"/>
      <c r="AD4" s="293"/>
    </row>
    <row r="5" spans="1:30" ht="9" customHeight="1" thickBot="1">
      <c r="A5" s="293"/>
      <c r="B5" s="294"/>
      <c r="C5" s="294"/>
      <c r="D5" s="294"/>
      <c r="E5" s="294"/>
      <c r="F5" s="294"/>
      <c r="G5" s="294"/>
      <c r="H5" s="294"/>
      <c r="I5" s="294"/>
      <c r="J5" s="294"/>
      <c r="K5" s="294"/>
      <c r="L5" s="13"/>
      <c r="M5" s="16"/>
      <c r="N5" s="16"/>
      <c r="O5" s="16"/>
      <c r="P5" s="16"/>
      <c r="Q5" s="2"/>
      <c r="R5" s="2"/>
      <c r="S5" s="2"/>
      <c r="T5" s="2"/>
      <c r="U5" s="2"/>
      <c r="V5" s="2"/>
      <c r="W5" s="2"/>
      <c r="X5" s="2"/>
      <c r="Y5" s="2"/>
      <c r="Z5" s="2"/>
      <c r="AA5" s="2"/>
      <c r="AB5" s="2"/>
      <c r="AC5" s="13"/>
      <c r="AD5" s="293"/>
    </row>
    <row r="6" spans="1:30" ht="24.75" customHeight="1" thickBot="1">
      <c r="A6" s="293"/>
      <c r="B6" s="322" t="s">
        <v>242</v>
      </c>
      <c r="C6" s="323"/>
      <c r="D6" s="324" t="s">
        <v>90</v>
      </c>
      <c r="E6" s="325"/>
      <c r="F6" s="257" t="s">
        <v>121</v>
      </c>
      <c r="G6" s="257"/>
      <c r="H6" s="258"/>
      <c r="I6" s="259" t="s">
        <v>45</v>
      </c>
      <c r="J6" s="260"/>
      <c r="K6" s="42">
        <v>2022</v>
      </c>
      <c r="L6" s="276"/>
      <c r="M6" s="357"/>
      <c r="N6" s="357"/>
      <c r="O6" s="357"/>
      <c r="P6" s="357"/>
      <c r="Q6" s="304" t="s">
        <v>46</v>
      </c>
      <c r="R6" s="304"/>
      <c r="S6" s="305"/>
      <c r="T6" s="306">
        <f>DATE(K6,MONTH(I6&amp;1),1)</f>
        <v>44896</v>
      </c>
      <c r="U6" s="307"/>
      <c r="V6" s="2"/>
      <c r="W6" s="3" t="s">
        <v>47</v>
      </c>
      <c r="X6" s="2"/>
      <c r="Y6" s="2"/>
      <c r="Z6" s="2"/>
      <c r="AA6" s="2"/>
      <c r="AB6" s="2"/>
      <c r="AC6" s="13"/>
      <c r="AD6" s="293"/>
    </row>
    <row r="7" spans="1:30" s="17" customFormat="1" ht="20.25" customHeight="1" thickBot="1">
      <c r="A7" s="293"/>
      <c r="B7" s="302" t="s">
        <v>8</v>
      </c>
      <c r="C7" s="303"/>
      <c r="D7" s="318" t="s">
        <v>0</v>
      </c>
      <c r="E7" s="319"/>
      <c r="F7" s="261" t="s">
        <v>120</v>
      </c>
      <c r="G7" s="262"/>
      <c r="H7" s="262"/>
      <c r="I7" s="268" t="s">
        <v>82</v>
      </c>
      <c r="J7" s="268"/>
      <c r="K7" s="269"/>
      <c r="L7" s="276"/>
      <c r="M7" s="256"/>
      <c r="N7" s="256"/>
      <c r="O7" s="256"/>
      <c r="P7" s="256"/>
      <c r="Q7" s="308" t="s">
        <v>48</v>
      </c>
      <c r="R7" s="308"/>
      <c r="S7" s="309"/>
      <c r="T7" s="312">
        <f>EOMONTH(T6,0)</f>
        <v>44926</v>
      </c>
      <c r="U7" s="313"/>
      <c r="V7" s="2"/>
      <c r="W7" s="316">
        <f>T7-T6+1</f>
        <v>31</v>
      </c>
      <c r="X7" s="2"/>
      <c r="Y7" s="2"/>
      <c r="Z7" s="2"/>
      <c r="AA7" s="2"/>
      <c r="AB7" s="2"/>
      <c r="AC7" s="13"/>
      <c r="AD7" s="293"/>
    </row>
    <row r="8" spans="1:30" s="17" customFormat="1" ht="20.25" customHeight="1">
      <c r="A8" s="293"/>
      <c r="B8" s="295" t="s">
        <v>9</v>
      </c>
      <c r="C8" s="296"/>
      <c r="D8" s="265" t="s">
        <v>1</v>
      </c>
      <c r="E8" s="266"/>
      <c r="F8" s="295" t="s">
        <v>14</v>
      </c>
      <c r="G8" s="299"/>
      <c r="H8" s="296"/>
      <c r="I8" s="265" t="s">
        <v>6</v>
      </c>
      <c r="J8" s="266"/>
      <c r="K8" s="267"/>
      <c r="L8" s="276"/>
      <c r="M8" s="270" t="s">
        <v>126</v>
      </c>
      <c r="N8" s="271"/>
      <c r="O8" s="271"/>
      <c r="P8" s="272"/>
      <c r="Q8" s="310"/>
      <c r="R8" s="310"/>
      <c r="S8" s="311"/>
      <c r="T8" s="314"/>
      <c r="U8" s="315"/>
      <c r="V8" s="2"/>
      <c r="W8" s="317"/>
      <c r="X8" s="2"/>
      <c r="Y8" s="2"/>
      <c r="Z8" s="2"/>
      <c r="AA8" s="2"/>
      <c r="AB8" s="2"/>
      <c r="AC8" s="13"/>
      <c r="AD8" s="293"/>
    </row>
    <row r="9" spans="1:30" s="17" customFormat="1" ht="20.25" customHeight="1" thickBot="1">
      <c r="A9" s="293"/>
      <c r="B9" s="295" t="s">
        <v>10</v>
      </c>
      <c r="C9" s="296"/>
      <c r="D9" s="297" t="s">
        <v>7</v>
      </c>
      <c r="E9" s="298"/>
      <c r="F9" s="295" t="s">
        <v>15</v>
      </c>
      <c r="G9" s="299"/>
      <c r="H9" s="296"/>
      <c r="I9" s="265">
        <v>0</v>
      </c>
      <c r="J9" s="266"/>
      <c r="K9" s="267"/>
      <c r="L9" s="276"/>
      <c r="M9" s="273"/>
      <c r="N9" s="274"/>
      <c r="O9" s="274"/>
      <c r="P9" s="275"/>
      <c r="Q9" s="16"/>
      <c r="R9" s="16"/>
      <c r="S9" s="16"/>
      <c r="T9" s="16"/>
      <c r="U9" s="16"/>
      <c r="V9" s="16"/>
      <c r="W9" s="16"/>
      <c r="X9" s="16"/>
      <c r="Y9" s="16"/>
      <c r="Z9" s="16"/>
      <c r="AA9" s="16"/>
      <c r="AB9" s="16"/>
      <c r="AC9" s="13"/>
      <c r="AD9" s="293"/>
    </row>
    <row r="10" spans="1:30" s="17" customFormat="1" ht="20.25" customHeight="1">
      <c r="A10" s="293"/>
      <c r="B10" s="295" t="s">
        <v>11</v>
      </c>
      <c r="C10" s="296"/>
      <c r="D10" s="300" t="s">
        <v>4</v>
      </c>
      <c r="E10" s="301"/>
      <c r="F10" s="295" t="s">
        <v>16</v>
      </c>
      <c r="G10" s="299"/>
      <c r="H10" s="296"/>
      <c r="I10" s="265"/>
      <c r="J10" s="266"/>
      <c r="K10" s="267"/>
      <c r="L10" s="276"/>
      <c r="M10" s="277" t="s">
        <v>99</v>
      </c>
      <c r="N10" s="278"/>
      <c r="O10" s="278"/>
      <c r="P10" s="279"/>
      <c r="Q10" s="16"/>
      <c r="R10" s="16"/>
      <c r="S10" s="16"/>
      <c r="T10" s="16"/>
      <c r="U10" s="16"/>
      <c r="V10" s="16"/>
      <c r="W10" s="16"/>
      <c r="X10" s="16"/>
      <c r="Y10" s="16"/>
      <c r="Z10" s="16"/>
      <c r="AA10" s="16"/>
      <c r="AB10" s="16"/>
      <c r="AC10" s="13"/>
      <c r="AD10" s="293"/>
    </row>
    <row r="11" spans="1:30" s="17" customFormat="1" ht="20.25" customHeight="1" thickBot="1">
      <c r="A11" s="293"/>
      <c r="B11" s="295" t="s">
        <v>12</v>
      </c>
      <c r="C11" s="296"/>
      <c r="D11" s="358" t="s">
        <v>5</v>
      </c>
      <c r="E11" s="359"/>
      <c r="F11" s="295" t="s">
        <v>17</v>
      </c>
      <c r="G11" s="299"/>
      <c r="H11" s="296"/>
      <c r="I11" s="360"/>
      <c r="J11" s="361"/>
      <c r="K11" s="362"/>
      <c r="L11" s="276"/>
      <c r="M11" s="133" t="s">
        <v>243</v>
      </c>
      <c r="N11" s="134" t="s">
        <v>127</v>
      </c>
      <c r="O11" s="135" t="s">
        <v>128</v>
      </c>
      <c r="P11" s="136" t="s">
        <v>101</v>
      </c>
      <c r="Q11" s="16"/>
      <c r="R11" s="16"/>
      <c r="S11" s="16"/>
      <c r="T11" s="16"/>
      <c r="U11" s="16"/>
      <c r="V11" s="16"/>
      <c r="W11" s="16"/>
      <c r="X11" s="16"/>
      <c r="Y11" s="16"/>
      <c r="Z11" s="16"/>
      <c r="AA11" s="16"/>
      <c r="AB11" s="16"/>
      <c r="AC11" s="13"/>
      <c r="AD11" s="293"/>
    </row>
    <row r="12" spans="1:30" s="17" customFormat="1" ht="20.25" customHeight="1">
      <c r="A12" s="293"/>
      <c r="B12" s="326" t="s">
        <v>13</v>
      </c>
      <c r="C12" s="327"/>
      <c r="D12" s="358"/>
      <c r="E12" s="359"/>
      <c r="F12" s="284" t="s">
        <v>18</v>
      </c>
      <c r="G12" s="285"/>
      <c r="H12" s="286"/>
      <c r="I12" s="265"/>
      <c r="J12" s="266"/>
      <c r="K12" s="267"/>
      <c r="L12" s="276"/>
      <c r="M12" s="46" t="s">
        <v>129</v>
      </c>
      <c r="N12" s="137">
        <v>10</v>
      </c>
      <c r="O12" s="137">
        <v>43</v>
      </c>
      <c r="P12" s="138">
        <f>N12+O12</f>
        <v>53</v>
      </c>
      <c r="Q12" s="16"/>
      <c r="R12" s="16"/>
      <c r="S12" s="16"/>
      <c r="T12" s="16"/>
      <c r="U12" s="16"/>
      <c r="V12" s="16"/>
      <c r="W12" s="16"/>
      <c r="X12" s="16"/>
      <c r="Y12" s="16"/>
      <c r="Z12" s="16"/>
      <c r="AA12" s="16"/>
      <c r="AB12" s="16"/>
      <c r="AC12" s="13"/>
      <c r="AD12" s="293"/>
    </row>
    <row r="13" spans="1:30" s="17" customFormat="1" ht="26.25" customHeight="1" thickBot="1">
      <c r="A13" s="293"/>
      <c r="B13" s="330" t="s">
        <v>19</v>
      </c>
      <c r="C13" s="331"/>
      <c r="D13" s="363"/>
      <c r="E13" s="364"/>
      <c r="F13" s="263" t="s">
        <v>21</v>
      </c>
      <c r="G13" s="264"/>
      <c r="H13" s="264"/>
      <c r="I13" s="265"/>
      <c r="J13" s="266"/>
      <c r="K13" s="267"/>
      <c r="L13" s="276"/>
      <c r="M13" s="47" t="s">
        <v>130</v>
      </c>
      <c r="N13" s="139">
        <v>10</v>
      </c>
      <c r="O13" s="139">
        <v>43</v>
      </c>
      <c r="P13" s="140">
        <f t="shared" ref="P13:P16" si="0">N13+O13</f>
        <v>53</v>
      </c>
      <c r="Q13" s="16"/>
      <c r="R13" s="16"/>
      <c r="S13" s="16"/>
      <c r="T13" s="16"/>
      <c r="U13" s="16"/>
      <c r="V13" s="16"/>
      <c r="W13" s="16"/>
      <c r="X13" s="16"/>
      <c r="Y13" s="16"/>
      <c r="Z13" s="16"/>
      <c r="AA13" s="16"/>
      <c r="AB13" s="16"/>
      <c r="AC13" s="13"/>
      <c r="AD13" s="293"/>
    </row>
    <row r="14" spans="1:30" ht="19.5" customHeight="1" thickBot="1">
      <c r="A14" s="293"/>
      <c r="B14" s="332"/>
      <c r="C14" s="332"/>
      <c r="D14" s="332"/>
      <c r="E14" s="332"/>
      <c r="F14" s="332"/>
      <c r="G14" s="332"/>
      <c r="H14" s="332"/>
      <c r="I14" s="332"/>
      <c r="J14" s="332"/>
      <c r="K14" s="332"/>
      <c r="L14" s="276"/>
      <c r="M14" s="47" t="s">
        <v>131</v>
      </c>
      <c r="N14" s="139">
        <v>10</v>
      </c>
      <c r="O14" s="139">
        <v>43</v>
      </c>
      <c r="P14" s="140">
        <f t="shared" si="0"/>
        <v>53</v>
      </c>
      <c r="Q14" s="16"/>
      <c r="R14" s="16"/>
      <c r="S14" s="16"/>
      <c r="T14" s="16"/>
      <c r="U14" s="16"/>
      <c r="V14" s="16"/>
      <c r="W14" s="16"/>
      <c r="X14" s="16"/>
      <c r="Y14" s="16"/>
      <c r="Z14" s="16"/>
      <c r="AA14" s="16"/>
      <c r="AB14" s="16"/>
      <c r="AC14" s="13"/>
      <c r="AD14" s="293"/>
    </row>
    <row r="15" spans="1:30" ht="20.25" customHeight="1">
      <c r="A15" s="293"/>
      <c r="B15" s="345"/>
      <c r="C15" s="346"/>
      <c r="D15" s="346"/>
      <c r="E15" s="347"/>
      <c r="F15" s="335" t="s">
        <v>251</v>
      </c>
      <c r="G15" s="336"/>
      <c r="H15" s="336"/>
      <c r="I15" s="337"/>
      <c r="J15" s="341" t="s">
        <v>254</v>
      </c>
      <c r="K15" s="343">
        <v>1742</v>
      </c>
      <c r="L15" s="276"/>
      <c r="M15" s="47" t="s">
        <v>132</v>
      </c>
      <c r="N15" s="139">
        <v>10</v>
      </c>
      <c r="O15" s="139">
        <v>43</v>
      </c>
      <c r="P15" s="140">
        <f t="shared" si="0"/>
        <v>53</v>
      </c>
      <c r="Q15" s="16"/>
      <c r="R15" s="16"/>
      <c r="S15" s="16"/>
      <c r="T15" s="16"/>
      <c r="U15" s="16"/>
      <c r="V15" s="16"/>
      <c r="W15" s="16"/>
      <c r="X15" s="16"/>
      <c r="Y15" s="16"/>
      <c r="Z15" s="16"/>
      <c r="AA15" s="16"/>
      <c r="AB15" s="16"/>
      <c r="AC15" s="13"/>
      <c r="AD15" s="293"/>
    </row>
    <row r="16" spans="1:30" ht="20.25" customHeight="1" thickBot="1">
      <c r="A16" s="293"/>
      <c r="B16" s="348"/>
      <c r="C16" s="349"/>
      <c r="D16" s="349"/>
      <c r="E16" s="350"/>
      <c r="F16" s="338"/>
      <c r="G16" s="339"/>
      <c r="H16" s="339"/>
      <c r="I16" s="340"/>
      <c r="J16" s="342"/>
      <c r="K16" s="344"/>
      <c r="L16" s="276"/>
      <c r="M16" s="48" t="s">
        <v>133</v>
      </c>
      <c r="N16" s="141">
        <v>10</v>
      </c>
      <c r="O16" s="141">
        <v>43</v>
      </c>
      <c r="P16" s="142">
        <f t="shared" si="0"/>
        <v>53</v>
      </c>
      <c r="Q16" s="16"/>
      <c r="R16" s="16"/>
      <c r="S16" s="16"/>
      <c r="T16" s="16"/>
      <c r="U16" s="16"/>
      <c r="V16" s="16"/>
      <c r="W16" s="16"/>
      <c r="X16" s="16"/>
      <c r="Y16" s="16"/>
      <c r="Z16" s="16"/>
      <c r="AA16" s="16"/>
      <c r="AB16" s="16"/>
      <c r="AC16" s="13"/>
      <c r="AD16" s="293"/>
    </row>
    <row r="17" spans="1:30" ht="20.25" customHeight="1" thickBot="1">
      <c r="A17" s="293"/>
      <c r="B17" s="348"/>
      <c r="C17" s="349"/>
      <c r="D17" s="349"/>
      <c r="E17" s="350"/>
      <c r="F17" s="158" t="s">
        <v>95</v>
      </c>
      <c r="G17" s="333" t="s">
        <v>197</v>
      </c>
      <c r="H17" s="334"/>
      <c r="I17" s="159" t="s">
        <v>252</v>
      </c>
      <c r="J17" s="159" t="s">
        <v>253</v>
      </c>
      <c r="K17" s="160" t="s">
        <v>20</v>
      </c>
      <c r="L17" s="276"/>
      <c r="M17" s="146" t="s">
        <v>244</v>
      </c>
      <c r="N17" s="147">
        <f>SUM(N12:N16)</f>
        <v>50</v>
      </c>
      <c r="O17" s="147">
        <f t="shared" ref="O17:P17" si="1">SUM(O12:O16)</f>
        <v>215</v>
      </c>
      <c r="P17" s="148">
        <f t="shared" si="1"/>
        <v>265</v>
      </c>
      <c r="Q17" s="16"/>
      <c r="R17" s="16"/>
      <c r="S17" s="16"/>
      <c r="T17" s="16"/>
      <c r="U17" s="16"/>
      <c r="V17" s="16"/>
      <c r="W17" s="16"/>
      <c r="X17" s="16"/>
      <c r="Y17" s="16"/>
      <c r="Z17" s="16"/>
      <c r="AA17" s="16"/>
      <c r="AB17" s="16"/>
      <c r="AC17" s="13"/>
      <c r="AD17" s="293"/>
    </row>
    <row r="18" spans="1:30" ht="20.25" customHeight="1" thickBot="1">
      <c r="A18" s="293"/>
      <c r="B18" s="351"/>
      <c r="C18" s="352"/>
      <c r="D18" s="352"/>
      <c r="E18" s="353"/>
      <c r="F18" s="161">
        <v>1</v>
      </c>
      <c r="G18" s="328" t="s">
        <v>114</v>
      </c>
      <c r="H18" s="329"/>
      <c r="I18" s="11" t="s">
        <v>117</v>
      </c>
      <c r="J18" s="11" t="s">
        <v>118</v>
      </c>
      <c r="K18" s="12"/>
      <c r="L18" s="276"/>
      <c r="M18" s="253" t="s">
        <v>100</v>
      </c>
      <c r="N18" s="254"/>
      <c r="O18" s="254"/>
      <c r="P18" s="255"/>
      <c r="Q18" s="16"/>
      <c r="R18" s="16"/>
      <c r="S18" s="16"/>
      <c r="T18" s="16"/>
      <c r="U18" s="16"/>
      <c r="V18" s="16"/>
      <c r="W18" s="16"/>
      <c r="X18" s="16"/>
      <c r="Y18" s="16"/>
      <c r="Z18" s="16"/>
      <c r="AA18" s="16"/>
      <c r="AB18" s="16"/>
      <c r="AC18" s="13"/>
      <c r="AD18" s="293"/>
    </row>
    <row r="19" spans="1:30" ht="20.25" customHeight="1" thickBot="1">
      <c r="A19" s="293"/>
      <c r="B19" s="354" t="s">
        <v>249</v>
      </c>
      <c r="C19" s="355"/>
      <c r="D19" s="356"/>
      <c r="E19" s="25">
        <v>1.4999999999999999E-2</v>
      </c>
      <c r="F19" s="162">
        <f>IF(G19=0,0,F18+1)</f>
        <v>2</v>
      </c>
      <c r="G19" s="280" t="s">
        <v>115</v>
      </c>
      <c r="H19" s="281"/>
      <c r="I19" s="4" t="s">
        <v>117</v>
      </c>
      <c r="J19" s="4" t="s">
        <v>118</v>
      </c>
      <c r="K19" s="5"/>
      <c r="L19" s="276"/>
      <c r="M19" s="149" t="s">
        <v>243</v>
      </c>
      <c r="N19" s="150" t="s">
        <v>127</v>
      </c>
      <c r="O19" s="151" t="s">
        <v>128</v>
      </c>
      <c r="P19" s="152" t="s">
        <v>101</v>
      </c>
      <c r="Q19" s="16"/>
      <c r="R19" s="16"/>
      <c r="S19" s="16"/>
      <c r="T19" s="16"/>
      <c r="U19" s="16"/>
      <c r="V19" s="16"/>
      <c r="W19" s="16"/>
      <c r="X19" s="16"/>
      <c r="Y19" s="16"/>
      <c r="Z19" s="16"/>
      <c r="AA19" s="16"/>
      <c r="AB19" s="16"/>
      <c r="AC19" s="13"/>
      <c r="AD19" s="293"/>
    </row>
    <row r="20" spans="1:30" s="13" customFormat="1" ht="20.25" customHeight="1">
      <c r="A20" s="293"/>
      <c r="B20" s="354" t="s">
        <v>248</v>
      </c>
      <c r="C20" s="355"/>
      <c r="D20" s="356"/>
      <c r="E20" s="25">
        <v>0.02</v>
      </c>
      <c r="F20" s="162">
        <f>IF(G20=0,0,F19+1)</f>
        <v>3</v>
      </c>
      <c r="G20" s="280" t="s">
        <v>116</v>
      </c>
      <c r="H20" s="281"/>
      <c r="I20" s="4" t="s">
        <v>117</v>
      </c>
      <c r="J20" s="4" t="s">
        <v>118</v>
      </c>
      <c r="K20" s="5">
        <v>0</v>
      </c>
      <c r="L20" s="276"/>
      <c r="M20" s="46" t="s">
        <v>134</v>
      </c>
      <c r="N20" s="137">
        <v>10</v>
      </c>
      <c r="O20" s="137">
        <v>43</v>
      </c>
      <c r="P20" s="138">
        <f>N20+O20</f>
        <v>53</v>
      </c>
      <c r="Q20" s="41"/>
      <c r="R20" s="41"/>
      <c r="S20" s="41"/>
      <c r="T20" s="41"/>
      <c r="U20" s="41"/>
      <c r="V20" s="41"/>
      <c r="W20" s="41"/>
      <c r="X20" s="41"/>
      <c r="Y20" s="41"/>
      <c r="Z20" s="41"/>
      <c r="AA20" s="41"/>
      <c r="AB20" s="41"/>
      <c r="AC20" s="41"/>
    </row>
    <row r="21" spans="1:30" s="13" customFormat="1" ht="20.25" customHeight="1">
      <c r="A21" s="293"/>
      <c r="B21" s="354" t="s">
        <v>245</v>
      </c>
      <c r="C21" s="355"/>
      <c r="D21" s="356"/>
      <c r="E21" s="26">
        <v>0.378</v>
      </c>
      <c r="F21" s="162">
        <f t="shared" ref="F21:F23" si="2">IF(G21=0,0,F20+1)</f>
        <v>0</v>
      </c>
      <c r="G21" s="163"/>
      <c r="H21" s="164"/>
      <c r="I21" s="9"/>
      <c r="J21" s="9"/>
      <c r="K21" s="10"/>
      <c r="L21" s="276"/>
      <c r="M21" s="47" t="s">
        <v>135</v>
      </c>
      <c r="N21" s="139">
        <v>10</v>
      </c>
      <c r="O21" s="139">
        <v>43</v>
      </c>
      <c r="P21" s="140">
        <f>N21+O21</f>
        <v>53</v>
      </c>
      <c r="Q21" s="41"/>
      <c r="R21" s="41"/>
      <c r="S21" s="41"/>
      <c r="T21" s="41"/>
      <c r="U21" s="41"/>
      <c r="V21" s="41"/>
      <c r="W21" s="41"/>
      <c r="X21" s="41"/>
      <c r="Y21" s="41"/>
      <c r="Z21" s="41"/>
      <c r="AA21" s="41"/>
      <c r="AB21" s="41"/>
      <c r="AC21" s="41"/>
    </row>
    <row r="22" spans="1:30" s="13" customFormat="1" ht="20.25" customHeight="1" thickBot="1">
      <c r="A22" s="293"/>
      <c r="B22" s="354" t="s">
        <v>246</v>
      </c>
      <c r="C22" s="355"/>
      <c r="D22" s="356"/>
      <c r="E22" s="26">
        <v>0.45900000000000002</v>
      </c>
      <c r="F22" s="162">
        <f t="shared" si="2"/>
        <v>0</v>
      </c>
      <c r="G22" s="163"/>
      <c r="H22" s="164"/>
      <c r="I22" s="9"/>
      <c r="J22" s="9"/>
      <c r="K22" s="10"/>
      <c r="L22" s="276"/>
      <c r="M22" s="153" t="s">
        <v>136</v>
      </c>
      <c r="N22" s="154">
        <v>10</v>
      </c>
      <c r="O22" s="154">
        <v>43</v>
      </c>
      <c r="P22" s="155">
        <f>N22+O22</f>
        <v>53</v>
      </c>
      <c r="Q22" s="41"/>
      <c r="R22" s="41"/>
      <c r="S22" s="41"/>
      <c r="T22" s="41"/>
      <c r="U22" s="41"/>
      <c r="V22" s="41"/>
      <c r="W22" s="41"/>
      <c r="X22" s="41"/>
      <c r="Y22" s="41"/>
      <c r="Z22" s="41"/>
      <c r="AA22" s="41"/>
      <c r="AB22" s="41"/>
      <c r="AC22" s="41"/>
    </row>
    <row r="23" spans="1:30" s="13" customFormat="1" ht="36" customHeight="1" thickBot="1">
      <c r="A23" s="293"/>
      <c r="B23" s="156" t="s">
        <v>250</v>
      </c>
      <c r="C23" s="120">
        <v>8.4</v>
      </c>
      <c r="D23" s="157" t="s">
        <v>247</v>
      </c>
      <c r="E23" s="120">
        <v>10.199999999999999</v>
      </c>
      <c r="F23" s="165">
        <f t="shared" si="2"/>
        <v>0</v>
      </c>
      <c r="G23" s="282">
        <v>0</v>
      </c>
      <c r="H23" s="283"/>
      <c r="I23" s="6"/>
      <c r="J23" s="6"/>
      <c r="K23" s="7">
        <v>0</v>
      </c>
      <c r="L23" s="276"/>
      <c r="M23" s="143" t="s">
        <v>244</v>
      </c>
      <c r="N23" s="144">
        <f>SUM(N20:N22)</f>
        <v>30</v>
      </c>
      <c r="O23" s="144">
        <f t="shared" ref="O23:P23" si="3">SUM(O20:O22)</f>
        <v>129</v>
      </c>
      <c r="P23" s="145">
        <f t="shared" si="3"/>
        <v>159</v>
      </c>
      <c r="Q23" s="41"/>
      <c r="R23" s="41"/>
      <c r="S23" s="41"/>
      <c r="T23" s="41"/>
      <c r="U23" s="41"/>
      <c r="V23" s="41"/>
      <c r="W23" s="41"/>
      <c r="X23" s="41"/>
      <c r="Y23" s="41"/>
      <c r="Z23" s="41"/>
      <c r="AA23" s="41"/>
      <c r="AB23" s="41"/>
      <c r="AC23" s="41"/>
    </row>
    <row r="24" spans="1:30">
      <c r="L24" s="24"/>
      <c r="M24" s="40"/>
      <c r="N24" s="40"/>
      <c r="O24" s="40"/>
      <c r="P24" s="40"/>
      <c r="Q24" s="16"/>
      <c r="R24" s="16"/>
      <c r="S24" s="16"/>
      <c r="T24" s="16"/>
      <c r="U24" s="16"/>
      <c r="V24" s="16"/>
      <c r="W24" s="16"/>
      <c r="X24" s="16"/>
      <c r="Y24" s="16"/>
      <c r="Z24" s="16"/>
      <c r="AA24" s="16"/>
      <c r="AB24" s="16"/>
    </row>
    <row r="25" spans="1:30">
      <c r="M25" s="16"/>
      <c r="N25" s="16"/>
      <c r="O25" s="16"/>
      <c r="P25" s="16"/>
      <c r="Q25" s="16"/>
      <c r="R25" s="16"/>
      <c r="S25" s="16"/>
      <c r="T25" s="16"/>
      <c r="U25" s="16"/>
      <c r="V25" s="16"/>
      <c r="W25" s="16"/>
      <c r="X25" s="16"/>
      <c r="Y25" s="16"/>
      <c r="Z25" s="16"/>
      <c r="AA25" s="16"/>
      <c r="AB25" s="16"/>
    </row>
    <row r="26" spans="1:30">
      <c r="M26" s="16"/>
      <c r="N26" s="16"/>
      <c r="O26" s="16"/>
      <c r="P26" s="16"/>
      <c r="Q26" s="16"/>
      <c r="R26" s="16"/>
      <c r="S26" s="16"/>
      <c r="T26" s="16"/>
      <c r="U26" s="16"/>
      <c r="V26" s="16"/>
      <c r="W26" s="16"/>
      <c r="X26" s="16"/>
      <c r="Y26" s="16"/>
      <c r="Z26" s="16"/>
      <c r="AA26" s="16"/>
      <c r="AB26" s="16"/>
    </row>
    <row r="27" spans="1:30">
      <c r="M27" s="16"/>
      <c r="N27" s="16"/>
      <c r="O27" s="16"/>
      <c r="P27" s="16"/>
      <c r="Q27" s="16"/>
      <c r="R27" s="16"/>
      <c r="S27" s="16"/>
      <c r="T27" s="16"/>
      <c r="U27" s="16"/>
      <c r="V27" s="16"/>
      <c r="W27" s="16"/>
      <c r="X27" s="16"/>
      <c r="Y27" s="16"/>
      <c r="Z27" s="16"/>
      <c r="AA27" s="16"/>
      <c r="AB27" s="16"/>
    </row>
    <row r="28" spans="1:30">
      <c r="M28" s="16"/>
      <c r="N28" s="16"/>
      <c r="O28" s="16"/>
      <c r="P28" s="16"/>
      <c r="Q28" s="16"/>
      <c r="R28" s="16"/>
      <c r="S28" s="16"/>
      <c r="T28" s="16"/>
      <c r="U28" s="16"/>
      <c r="V28" s="16"/>
      <c r="W28" s="16"/>
      <c r="X28" s="16"/>
      <c r="Y28" s="16"/>
      <c r="Z28" s="16"/>
      <c r="AA28" s="16"/>
      <c r="AB28" s="16"/>
    </row>
    <row r="29" spans="1:30">
      <c r="M29" s="16"/>
      <c r="N29" s="16"/>
      <c r="O29" s="16"/>
      <c r="P29" s="16"/>
      <c r="Q29" s="16"/>
      <c r="R29" s="16"/>
      <c r="S29" s="16"/>
      <c r="T29" s="16"/>
      <c r="U29" s="16"/>
      <c r="V29" s="16"/>
      <c r="W29" s="16"/>
      <c r="X29" s="16"/>
      <c r="Y29" s="16"/>
      <c r="Z29" s="16"/>
      <c r="AA29" s="16"/>
      <c r="AB29" s="16"/>
    </row>
    <row r="30" spans="1:30">
      <c r="M30" s="16"/>
      <c r="N30" s="16"/>
      <c r="O30" s="16"/>
      <c r="P30" s="16"/>
      <c r="Q30" s="16"/>
      <c r="R30" s="16"/>
      <c r="S30" s="16"/>
      <c r="T30" s="16"/>
      <c r="U30" s="16"/>
      <c r="V30" s="16"/>
      <c r="W30" s="16"/>
      <c r="X30" s="16"/>
      <c r="Y30" s="16"/>
      <c r="Z30" s="16"/>
      <c r="AA30" s="16"/>
      <c r="AB30" s="16"/>
    </row>
    <row r="31" spans="1:30">
      <c r="M31" s="16"/>
      <c r="N31" s="16"/>
      <c r="O31" s="16"/>
      <c r="P31" s="16"/>
      <c r="Q31" s="16"/>
      <c r="R31" s="16"/>
      <c r="S31" s="16"/>
      <c r="T31" s="16"/>
      <c r="U31" s="16"/>
      <c r="V31" s="16"/>
      <c r="W31" s="16"/>
      <c r="X31" s="16"/>
      <c r="Y31" s="16"/>
      <c r="Z31" s="16"/>
      <c r="AA31" s="16"/>
      <c r="AB31" s="16"/>
    </row>
    <row r="32" spans="1:30">
      <c r="M32" s="16"/>
      <c r="N32" s="16"/>
      <c r="O32" s="16"/>
      <c r="P32" s="16"/>
      <c r="Q32" s="16"/>
      <c r="R32" s="16"/>
      <c r="S32" s="16"/>
      <c r="T32" s="16"/>
      <c r="U32" s="16"/>
      <c r="V32" s="16"/>
      <c r="W32" s="16"/>
      <c r="X32" s="16"/>
      <c r="Y32" s="16"/>
      <c r="Z32" s="16"/>
      <c r="AA32" s="16"/>
      <c r="AB32" s="16"/>
    </row>
    <row r="33" spans="13:28">
      <c r="M33" s="16"/>
      <c r="N33" s="16"/>
      <c r="O33" s="16"/>
      <c r="P33" s="16"/>
      <c r="Q33" s="16"/>
      <c r="R33" s="16"/>
      <c r="S33" s="16"/>
      <c r="T33" s="16"/>
      <c r="U33" s="16"/>
      <c r="V33" s="16"/>
      <c r="W33" s="16"/>
      <c r="X33" s="16"/>
      <c r="Y33" s="16"/>
      <c r="Z33" s="16"/>
      <c r="AA33" s="16"/>
      <c r="AB33" s="16"/>
    </row>
    <row r="34" spans="13:28">
      <c r="M34" s="16"/>
      <c r="N34" s="16"/>
      <c r="O34" s="16"/>
      <c r="P34" s="16"/>
      <c r="Q34" s="16"/>
      <c r="R34" s="16"/>
      <c r="S34" s="16"/>
      <c r="T34" s="16"/>
      <c r="U34" s="16"/>
      <c r="V34" s="16"/>
      <c r="W34" s="16"/>
      <c r="X34" s="16"/>
      <c r="Y34" s="16"/>
      <c r="Z34" s="16"/>
      <c r="AA34" s="16"/>
      <c r="AB34" s="16"/>
    </row>
    <row r="35" spans="13:28">
      <c r="M35" s="16"/>
      <c r="N35" s="16"/>
      <c r="AB35" s="15"/>
    </row>
    <row r="36" spans="13:28">
      <c r="M36" s="16"/>
      <c r="N36" s="16"/>
      <c r="AB36" s="15"/>
    </row>
    <row r="37" spans="13:28">
      <c r="M37" s="16"/>
      <c r="N37" s="16"/>
      <c r="AB37" s="15"/>
    </row>
    <row r="38" spans="13:28">
      <c r="M38" s="16"/>
      <c r="N38" s="16"/>
      <c r="AB38" s="15"/>
    </row>
    <row r="39" spans="13:28">
      <c r="AB39" s="15"/>
    </row>
    <row r="40" spans="13:28">
      <c r="AB40" s="15"/>
    </row>
    <row r="41" spans="13:28">
      <c r="AB41" s="15"/>
    </row>
    <row r="42" spans="13:28">
      <c r="AB42" s="15"/>
    </row>
    <row r="43" spans="13:28">
      <c r="AB43" s="15"/>
    </row>
    <row r="44" spans="13:28">
      <c r="AB44" s="15"/>
    </row>
    <row r="45" spans="13:28">
      <c r="AB45" s="15"/>
    </row>
    <row r="46" spans="13:28">
      <c r="AB46" s="15"/>
    </row>
    <row r="47" spans="13:28">
      <c r="AB47" s="15"/>
    </row>
    <row r="48" spans="13:28">
      <c r="AB48" s="15"/>
    </row>
    <row r="49" spans="28:28">
      <c r="AB49" s="15"/>
    </row>
    <row r="50" spans="28:28">
      <c r="AB50" s="15"/>
    </row>
    <row r="51" spans="28:28">
      <c r="AB51" s="15"/>
    </row>
    <row r="52" spans="28:28">
      <c r="AB52" s="15"/>
    </row>
    <row r="53" spans="28:28">
      <c r="AB53" s="15"/>
    </row>
    <row r="54" spans="28:28">
      <c r="AB54" s="15"/>
    </row>
  </sheetData>
  <sheetProtection password="E8FA" sheet="1" objects="1" scenarios="1" formatCells="0" formatColumns="0" formatRows="0" selectLockedCells="1"/>
  <mergeCells count="65">
    <mergeCell ref="B20:D20"/>
    <mergeCell ref="B19:D19"/>
    <mergeCell ref="B21:D21"/>
    <mergeCell ref="B22:D22"/>
    <mergeCell ref="M6:P6"/>
    <mergeCell ref="B11:C11"/>
    <mergeCell ref="D11:E11"/>
    <mergeCell ref="F10:H10"/>
    <mergeCell ref="F11:H11"/>
    <mergeCell ref="I11:K11"/>
    <mergeCell ref="I10:K10"/>
    <mergeCell ref="D12:E12"/>
    <mergeCell ref="D13:E13"/>
    <mergeCell ref="B12:C12"/>
    <mergeCell ref="I12:K12"/>
    <mergeCell ref="G18:H18"/>
    <mergeCell ref="B13:C13"/>
    <mergeCell ref="B14:K14"/>
    <mergeCell ref="G17:H17"/>
    <mergeCell ref="F15:I16"/>
    <mergeCell ref="J15:J16"/>
    <mergeCell ref="K15:K16"/>
    <mergeCell ref="B15:E18"/>
    <mergeCell ref="D7:E7"/>
    <mergeCell ref="B4:C4"/>
    <mergeCell ref="B6:C6"/>
    <mergeCell ref="D6:E6"/>
    <mergeCell ref="B8:C8"/>
    <mergeCell ref="AD1:AD19"/>
    <mergeCell ref="Q6:S6"/>
    <mergeCell ref="T6:U6"/>
    <mergeCell ref="Q7:S8"/>
    <mergeCell ref="T7:U8"/>
    <mergeCell ref="W7:W8"/>
    <mergeCell ref="B2:P2"/>
    <mergeCell ref="B3:P3"/>
    <mergeCell ref="D4:P4"/>
    <mergeCell ref="A2:A23"/>
    <mergeCell ref="A1:AC1"/>
    <mergeCell ref="B5:K5"/>
    <mergeCell ref="B9:C9"/>
    <mergeCell ref="D9:E9"/>
    <mergeCell ref="F9:H9"/>
    <mergeCell ref="I9:K9"/>
    <mergeCell ref="B10:C10"/>
    <mergeCell ref="D10:E10"/>
    <mergeCell ref="D8:E8"/>
    <mergeCell ref="F8:H8"/>
    <mergeCell ref="I8:K8"/>
    <mergeCell ref="B7:C7"/>
    <mergeCell ref="M18:P18"/>
    <mergeCell ref="M7:P7"/>
    <mergeCell ref="F6:H6"/>
    <mergeCell ref="I6:J6"/>
    <mergeCell ref="F7:H7"/>
    <mergeCell ref="F13:H13"/>
    <mergeCell ref="I13:K13"/>
    <mergeCell ref="I7:K7"/>
    <mergeCell ref="M8:P9"/>
    <mergeCell ref="L6:L23"/>
    <mergeCell ref="M10:P10"/>
    <mergeCell ref="G19:H19"/>
    <mergeCell ref="G20:H20"/>
    <mergeCell ref="G23:H23"/>
    <mergeCell ref="F12:H12"/>
  </mergeCells>
  <conditionalFormatting sqref="I8:I13 E5:J5 M11 AE2:XFD1048576 M45:Y1048576 L24:L1048576 Z24:AD1048576 B24:E1048576 H17 H24:H1048576 H21:H22 F17:G1048576 M24:Y38 I17:K1048576 G14:I14 Q9:AB19 Q2:AD2 D4:D13 J14:K15 E7 C5 M5:P5 N11:O16 F6:F15 N19:O22 K5:K6 P11 B2:B14 M18:P19 E13:E14 C14:D14 B19:E22">
    <cfRule type="cellIs" dxfId="11" priority="20" operator="equal">
      <formula>0</formula>
    </cfRule>
  </conditionalFormatting>
  <dataValidations count="5">
    <dataValidation type="list" allowBlank="1" showInputMessage="1" showErrorMessage="1" sqref="I6">
      <formula1>$Q$3:$AB$3</formula1>
    </dataValidation>
    <dataValidation type="list" allowBlank="1" showInputMessage="1" showErrorMessage="1" sqref="I7">
      <formula1>"Sr.Sec.(I to XII),Sec.(I to X),Up.Pri.(I to VIII),Pri.(I to V)"</formula1>
    </dataValidation>
    <dataValidation type="list" allowBlank="1" showInputMessage="1" showErrorMessage="1" sqref="I18:I23">
      <formula1>"Female,Male"</formula1>
    </dataValidation>
    <dataValidation type="list" allowBlank="1" showInputMessage="1" showErrorMessage="1" sqref="J18:J23">
      <formula1>"GEN,OBC,SC,ST,SBC"</formula1>
    </dataValidation>
    <dataValidation type="list" allowBlank="1" showInputMessage="1" showErrorMessage="1" sqref="K6">
      <formula1>$Q$4:$AB$4</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00B050"/>
  </sheetPr>
  <dimension ref="A1:SW344"/>
  <sheetViews>
    <sheetView showGridLines="0" topLeftCell="A3" zoomScale="85" zoomScaleNormal="85" workbookViewId="0">
      <selection activeCell="D12" sqref="D12:D13"/>
    </sheetView>
  </sheetViews>
  <sheetFormatPr defaultColWidth="0" defaultRowHeight="0" customHeight="1" zeroHeight="1"/>
  <cols>
    <col min="1" max="1" width="1.28515625" style="8" customWidth="1"/>
    <col min="2" max="2" width="9.7109375" style="8" customWidth="1"/>
    <col min="3" max="3" width="10.42578125" style="8" customWidth="1"/>
    <col min="4" max="4" width="11.5703125" style="8" customWidth="1"/>
    <col min="5" max="5" width="10.42578125" style="8" customWidth="1"/>
    <col min="6" max="6" width="9.5703125" style="8" customWidth="1"/>
    <col min="7" max="7" width="9.85546875" style="8" customWidth="1"/>
    <col min="8" max="8" width="9.5703125" style="8" customWidth="1"/>
    <col min="9" max="9" width="9" style="8" hidden="1" customWidth="1"/>
    <col min="10" max="10" width="12" style="8" customWidth="1"/>
    <col min="11" max="11" width="8.28515625" style="8" hidden="1" customWidth="1"/>
    <col min="12" max="12" width="4.42578125" style="8" customWidth="1"/>
    <col min="13" max="15" width="10.85546875" style="8" customWidth="1"/>
    <col min="16" max="16" width="10" style="8" hidden="1" customWidth="1"/>
    <col min="17" max="17" width="11.42578125" style="8" customWidth="1"/>
    <col min="18" max="18" width="9.140625" style="8" hidden="1" customWidth="1"/>
    <col min="19" max="23" width="6.85546875" style="8" hidden="1" customWidth="1"/>
    <col min="24" max="24" width="6.140625" style="8" hidden="1" customWidth="1"/>
    <col min="25" max="27" width="6.85546875" style="8" hidden="1" customWidth="1"/>
    <col min="28" max="28" width="6.140625" style="8" hidden="1" customWidth="1"/>
    <col min="29" max="33" width="7.140625" style="8" customWidth="1"/>
    <col min="34" max="34" width="6.140625" style="8" customWidth="1"/>
    <col min="35" max="37" width="7.140625" style="8" customWidth="1"/>
    <col min="38" max="38" width="6.140625" style="8" customWidth="1"/>
    <col min="39" max="39" width="17.85546875" style="43" customWidth="1"/>
    <col min="40" max="40" width="15.85546875" style="43" customWidth="1"/>
    <col min="41" max="42" width="11.5703125" style="43" customWidth="1"/>
    <col min="43" max="46" width="5.5703125" style="8" customWidth="1"/>
    <col min="47" max="47" width="6.28515625" style="8" customWidth="1"/>
    <col min="48" max="52" width="12.7109375" style="8" hidden="1" customWidth="1"/>
    <col min="53" max="53" width="2.85546875" style="8" hidden="1" customWidth="1"/>
    <col min="54" max="58" width="12.7109375" style="8" hidden="1" customWidth="1"/>
    <col min="59" max="59" width="12.7109375" style="19" hidden="1" customWidth="1"/>
    <col min="60" max="517" width="12.7109375" style="8" hidden="1" customWidth="1"/>
    <col min="518" max="16384" width="4.7109375" style="8" hidden="1"/>
  </cols>
  <sheetData>
    <row r="1" spans="1:64" ht="6" customHeight="1" thickBot="1">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row>
    <row r="2" spans="1:64" ht="38.25" customHeight="1" thickBot="1">
      <c r="A2" s="293"/>
      <c r="B2" s="436" t="str">
        <f>CONCATENATE('School Info'!B4,'School Info'!D4)</f>
        <v>कार्यालय :राजकीय उच्च माध्यमिक विद्यालय रायमलवाडा, बापिणी (जोधपुर)</v>
      </c>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8"/>
      <c r="AU2" s="439"/>
    </row>
    <row r="3" spans="1:64" ht="31.5" customHeight="1" thickBot="1">
      <c r="A3" s="293"/>
      <c r="B3" s="440" t="s">
        <v>255</v>
      </c>
      <c r="C3" s="441"/>
      <c r="D3" s="441"/>
      <c r="E3" s="441"/>
      <c r="F3" s="441"/>
      <c r="G3" s="441"/>
      <c r="H3" s="441"/>
      <c r="I3" s="441"/>
      <c r="J3" s="442"/>
      <c r="K3" s="50"/>
      <c r="L3" s="443" t="s">
        <v>264</v>
      </c>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5"/>
      <c r="AN3" s="445"/>
      <c r="AO3" s="445"/>
      <c r="AP3" s="445"/>
      <c r="AQ3" s="445"/>
      <c r="AR3" s="446" t="str">
        <f>CONCATENATE('School Info'!I6,-'School Info'!K6)</f>
        <v>December-2022</v>
      </c>
      <c r="AS3" s="446"/>
      <c r="AT3" s="447"/>
      <c r="AU3" s="439"/>
      <c r="AV3" s="51" t="s">
        <v>79</v>
      </c>
      <c r="BA3" s="51"/>
    </row>
    <row r="4" spans="1:64" s="20" customFormat="1" ht="25.5" customHeight="1">
      <c r="A4" s="293"/>
      <c r="B4" s="480" t="s">
        <v>256</v>
      </c>
      <c r="C4" s="481"/>
      <c r="D4" s="170">
        <v>44652</v>
      </c>
      <c r="E4" s="166">
        <f>D4</f>
        <v>44652</v>
      </c>
      <c r="F4" s="451" t="s">
        <v>262</v>
      </c>
      <c r="G4" s="454" t="s">
        <v>259</v>
      </c>
      <c r="H4" s="454" t="s">
        <v>263</v>
      </c>
      <c r="I4" s="167" t="s">
        <v>261</v>
      </c>
      <c r="J4" s="171">
        <v>44652</v>
      </c>
      <c r="K4" s="37"/>
      <c r="L4" s="457" t="s">
        <v>95</v>
      </c>
      <c r="M4" s="460" t="s">
        <v>97</v>
      </c>
      <c r="N4" s="463" t="s">
        <v>26</v>
      </c>
      <c r="O4" s="466" t="s">
        <v>265</v>
      </c>
      <c r="P4" s="469" t="s">
        <v>80</v>
      </c>
      <c r="Q4" s="469" t="s">
        <v>266</v>
      </c>
      <c r="R4" s="472" t="s">
        <v>23</v>
      </c>
      <c r="S4" s="475" t="s">
        <v>119</v>
      </c>
      <c r="T4" s="476"/>
      <c r="U4" s="476"/>
      <c r="V4" s="476"/>
      <c r="W4" s="476"/>
      <c r="X4" s="476"/>
      <c r="Y4" s="476"/>
      <c r="Z4" s="476"/>
      <c r="AA4" s="476"/>
      <c r="AB4" s="477"/>
      <c r="AC4" s="448" t="s">
        <v>267</v>
      </c>
      <c r="AD4" s="449"/>
      <c r="AE4" s="449"/>
      <c r="AF4" s="449"/>
      <c r="AG4" s="449"/>
      <c r="AH4" s="449"/>
      <c r="AI4" s="449"/>
      <c r="AJ4" s="449"/>
      <c r="AK4" s="449"/>
      <c r="AL4" s="450"/>
      <c r="AM4" s="430" t="s">
        <v>269</v>
      </c>
      <c r="AN4" s="430" t="s">
        <v>268</v>
      </c>
      <c r="AO4" s="421" t="s">
        <v>270</v>
      </c>
      <c r="AP4" s="422"/>
      <c r="AQ4" s="374" t="s">
        <v>271</v>
      </c>
      <c r="AR4" s="375"/>
      <c r="AS4" s="375"/>
      <c r="AT4" s="376"/>
      <c r="AU4" s="439"/>
      <c r="AV4" s="51" t="s">
        <v>49</v>
      </c>
      <c r="AW4" s="420" t="s">
        <v>91</v>
      </c>
      <c r="AX4" s="420"/>
      <c r="AY4" s="420" t="s">
        <v>92</v>
      </c>
      <c r="AZ4" s="420"/>
      <c r="BA4" s="51"/>
      <c r="BB4" s="420" t="s">
        <v>91</v>
      </c>
      <c r="BC4" s="420"/>
      <c r="BD4" s="420" t="s">
        <v>92</v>
      </c>
      <c r="BE4" s="420"/>
      <c r="BG4" s="51"/>
    </row>
    <row r="5" spans="1:64" s="20" customFormat="1" ht="22.5" customHeight="1" thickBot="1">
      <c r="A5" s="293"/>
      <c r="B5" s="482"/>
      <c r="C5" s="483"/>
      <c r="D5" s="478" t="s">
        <v>257</v>
      </c>
      <c r="E5" s="478" t="s">
        <v>258</v>
      </c>
      <c r="F5" s="452"/>
      <c r="G5" s="455"/>
      <c r="H5" s="455"/>
      <c r="I5" s="168"/>
      <c r="J5" s="508" t="s">
        <v>260</v>
      </c>
      <c r="K5" s="33"/>
      <c r="L5" s="458"/>
      <c r="M5" s="461"/>
      <c r="N5" s="464"/>
      <c r="O5" s="467"/>
      <c r="P5" s="470"/>
      <c r="Q5" s="470"/>
      <c r="R5" s="473"/>
      <c r="S5" s="425" t="s">
        <v>32</v>
      </c>
      <c r="T5" s="426"/>
      <c r="U5" s="426"/>
      <c r="V5" s="426"/>
      <c r="W5" s="426"/>
      <c r="X5" s="426"/>
      <c r="Y5" s="432" t="s">
        <v>3</v>
      </c>
      <c r="Z5" s="433"/>
      <c r="AA5" s="433"/>
      <c r="AB5" s="433"/>
      <c r="AC5" s="434" t="s">
        <v>99</v>
      </c>
      <c r="AD5" s="435"/>
      <c r="AE5" s="435"/>
      <c r="AF5" s="435"/>
      <c r="AG5" s="435"/>
      <c r="AH5" s="435"/>
      <c r="AI5" s="427" t="s">
        <v>100</v>
      </c>
      <c r="AJ5" s="428"/>
      <c r="AK5" s="428"/>
      <c r="AL5" s="429"/>
      <c r="AM5" s="431"/>
      <c r="AN5" s="431"/>
      <c r="AO5" s="423"/>
      <c r="AP5" s="424"/>
      <c r="AQ5" s="377"/>
      <c r="AR5" s="378"/>
      <c r="AS5" s="378"/>
      <c r="AT5" s="379"/>
      <c r="AU5" s="439"/>
      <c r="AV5" s="51" t="s">
        <v>50</v>
      </c>
      <c r="AW5" s="20" t="s">
        <v>93</v>
      </c>
      <c r="AX5" s="20" t="s">
        <v>125</v>
      </c>
      <c r="AY5" s="20" t="s">
        <v>93</v>
      </c>
      <c r="AZ5" s="20" t="s">
        <v>125</v>
      </c>
      <c r="BA5" s="51"/>
      <c r="BB5" s="20" t="s">
        <v>93</v>
      </c>
      <c r="BC5" s="20" t="s">
        <v>125</v>
      </c>
      <c r="BD5" s="20" t="s">
        <v>93</v>
      </c>
      <c r="BE5" s="20" t="s">
        <v>125</v>
      </c>
      <c r="BG5" s="51"/>
    </row>
    <row r="6" spans="1:64" s="20" customFormat="1" ht="21.75" customHeight="1" thickBot="1">
      <c r="A6" s="293"/>
      <c r="B6" s="482"/>
      <c r="C6" s="483"/>
      <c r="D6" s="478"/>
      <c r="E6" s="478"/>
      <c r="F6" s="452"/>
      <c r="G6" s="455"/>
      <c r="H6" s="455"/>
      <c r="I6" s="168"/>
      <c r="J6" s="508"/>
      <c r="K6" s="33"/>
      <c r="L6" s="459"/>
      <c r="M6" s="462"/>
      <c r="N6" s="465"/>
      <c r="O6" s="468"/>
      <c r="P6" s="471"/>
      <c r="Q6" s="471"/>
      <c r="R6" s="474"/>
      <c r="S6" s="173" t="s">
        <v>137</v>
      </c>
      <c r="T6" s="173" t="s">
        <v>138</v>
      </c>
      <c r="U6" s="173" t="s">
        <v>139</v>
      </c>
      <c r="V6" s="173" t="s">
        <v>140</v>
      </c>
      <c r="W6" s="173" t="s">
        <v>141</v>
      </c>
      <c r="X6" s="174" t="s">
        <v>2</v>
      </c>
      <c r="Y6" s="175" t="s">
        <v>142</v>
      </c>
      <c r="Z6" s="175" t="s">
        <v>143</v>
      </c>
      <c r="AA6" s="175" t="s">
        <v>144</v>
      </c>
      <c r="AB6" s="176" t="s">
        <v>2</v>
      </c>
      <c r="AC6" s="173" t="s">
        <v>147</v>
      </c>
      <c r="AD6" s="173" t="s">
        <v>148</v>
      </c>
      <c r="AE6" s="173" t="s">
        <v>149</v>
      </c>
      <c r="AF6" s="173" t="s">
        <v>150</v>
      </c>
      <c r="AG6" s="173" t="s">
        <v>151</v>
      </c>
      <c r="AH6" s="174" t="s">
        <v>101</v>
      </c>
      <c r="AI6" s="173" t="s">
        <v>152</v>
      </c>
      <c r="AJ6" s="173" t="s">
        <v>153</v>
      </c>
      <c r="AK6" s="173" t="s">
        <v>154</v>
      </c>
      <c r="AL6" s="176" t="s">
        <v>101</v>
      </c>
      <c r="AM6" s="216" t="s">
        <v>193</v>
      </c>
      <c r="AN6" s="215" t="s">
        <v>158</v>
      </c>
      <c r="AO6" s="216" t="s">
        <v>193</v>
      </c>
      <c r="AP6" s="215" t="s">
        <v>158</v>
      </c>
      <c r="AQ6" s="377"/>
      <c r="AR6" s="378"/>
      <c r="AS6" s="378"/>
      <c r="AT6" s="379"/>
      <c r="AU6" s="439"/>
      <c r="AV6" s="51"/>
      <c r="BA6" s="51"/>
      <c r="BG6" s="51"/>
    </row>
    <row r="7" spans="1:64" s="20" customFormat="1" ht="23.25" customHeight="1">
      <c r="A7" s="293"/>
      <c r="B7" s="482"/>
      <c r="C7" s="483"/>
      <c r="D7" s="478"/>
      <c r="E7" s="478"/>
      <c r="F7" s="452"/>
      <c r="G7" s="455"/>
      <c r="H7" s="455"/>
      <c r="I7" s="168"/>
      <c r="J7" s="508"/>
      <c r="K7" s="33">
        <f>BG7</f>
        <v>0</v>
      </c>
      <c r="L7" s="177">
        <f>IF('School Info'!$W$7&gt;0,1,"--")</f>
        <v>1</v>
      </c>
      <c r="M7" s="178">
        <f>'School Info'!T6</f>
        <v>44896</v>
      </c>
      <c r="N7" s="179" t="str">
        <f>TEXT(M7,"dddd")</f>
        <v>Thursday</v>
      </c>
      <c r="O7" s="180" t="s">
        <v>79</v>
      </c>
      <c r="P7" s="179" t="str">
        <f>IF(O7="खुला",N7,IF(O7="---","---","Holiday"))</f>
        <v>Thursday</v>
      </c>
      <c r="Q7" s="181" t="str">
        <f>VLOOKUP($P7,$B$20:$J$27,7,0)</f>
        <v>---</v>
      </c>
      <c r="R7" s="179" t="str">
        <f>IF(Q7="दूध ","M","---")</f>
        <v>---</v>
      </c>
      <c r="S7" s="182">
        <f>'School Info'!P12</f>
        <v>53</v>
      </c>
      <c r="T7" s="183">
        <f>'School Info'!P13</f>
        <v>53</v>
      </c>
      <c r="U7" s="183">
        <f>'School Info'!P14</f>
        <v>53</v>
      </c>
      <c r="V7" s="183">
        <f>'School Info'!P15</f>
        <v>53</v>
      </c>
      <c r="W7" s="184">
        <f>'School Info'!P16</f>
        <v>53</v>
      </c>
      <c r="X7" s="185">
        <f>SUM(S7:W7)</f>
        <v>265</v>
      </c>
      <c r="Y7" s="184">
        <f>'School Info'!P20</f>
        <v>53</v>
      </c>
      <c r="Z7" s="184">
        <f>'School Info'!P21</f>
        <v>53</v>
      </c>
      <c r="AA7" s="184">
        <f>'School Info'!P22</f>
        <v>53</v>
      </c>
      <c r="AB7" s="185">
        <f>SUM(Y7:AA7)</f>
        <v>159</v>
      </c>
      <c r="AC7" s="186"/>
      <c r="AD7" s="186"/>
      <c r="AE7" s="186"/>
      <c r="AF7" s="186"/>
      <c r="AG7" s="186"/>
      <c r="AH7" s="185">
        <f>SUM(AC7:AG7)</f>
        <v>0</v>
      </c>
      <c r="AI7" s="186"/>
      <c r="AJ7" s="186"/>
      <c r="AK7" s="186"/>
      <c r="AL7" s="185">
        <f>SUM(AI7:AK7)</f>
        <v>0</v>
      </c>
      <c r="AM7" s="187"/>
      <c r="AN7" s="187"/>
      <c r="AO7" s="188"/>
      <c r="AP7" s="189"/>
      <c r="AQ7" s="377"/>
      <c r="AR7" s="378"/>
      <c r="AS7" s="378"/>
      <c r="AT7" s="379"/>
      <c r="AU7" s="439"/>
      <c r="AV7" s="51" t="s">
        <v>51</v>
      </c>
      <c r="AW7" s="21">
        <f>AH7</f>
        <v>0</v>
      </c>
      <c r="AX7" s="21">
        <f>AH7</f>
        <v>0</v>
      </c>
      <c r="AY7" s="21">
        <f>AL7</f>
        <v>0</v>
      </c>
      <c r="AZ7" s="21">
        <f>AL7</f>
        <v>0</v>
      </c>
      <c r="BA7" s="51"/>
      <c r="BB7" s="22">
        <f>AW7*'School Info'!$E$19</f>
        <v>0</v>
      </c>
      <c r="BC7" s="22">
        <f>(AX7*'School Info'!$C$23)/1000</f>
        <v>0</v>
      </c>
      <c r="BD7" s="22">
        <f>AY7*'School Info'!$E$20</f>
        <v>0</v>
      </c>
      <c r="BE7" s="22">
        <f>(AZ7*'School Info'!$E$23)/1000</f>
        <v>0</v>
      </c>
      <c r="BG7" s="51">
        <f>IF(OR(AH7&gt;0,AL7&gt;0),1,0)</f>
        <v>0</v>
      </c>
      <c r="BH7" s="51" t="str">
        <f>IF(BG7&gt;0,"A","N")</f>
        <v>N</v>
      </c>
      <c r="BI7" s="511">
        <f>SUM(AM7:AM13)</f>
        <v>0</v>
      </c>
      <c r="BJ7" s="511">
        <f t="shared" ref="BJ7:BL7" si="0">SUM(AN7:AN13)</f>
        <v>0</v>
      </c>
      <c r="BK7" s="511">
        <f t="shared" si="0"/>
        <v>0</v>
      </c>
      <c r="BL7" s="511">
        <f t="shared" si="0"/>
        <v>0</v>
      </c>
    </row>
    <row r="8" spans="1:64" s="20" customFormat="1" ht="23.25" customHeight="1">
      <c r="A8" s="293"/>
      <c r="B8" s="484"/>
      <c r="C8" s="485"/>
      <c r="D8" s="479"/>
      <c r="E8" s="479"/>
      <c r="F8" s="453"/>
      <c r="G8" s="456"/>
      <c r="H8" s="456"/>
      <c r="I8" s="168"/>
      <c r="J8" s="509"/>
      <c r="K8" s="33">
        <f t="shared" ref="K8:K37" si="1">BG8</f>
        <v>1</v>
      </c>
      <c r="L8" s="190">
        <f>IF('School Info'!$W$7&gt;0,L7+1,"--")</f>
        <v>2</v>
      </c>
      <c r="M8" s="191">
        <f>M7+1</f>
        <v>44897</v>
      </c>
      <c r="N8" s="192" t="str">
        <f t="shared" ref="N8:N37" si="2">TEXT(M8,"dddd")</f>
        <v>Friday</v>
      </c>
      <c r="O8" s="193" t="str">
        <f t="shared" ref="O8:O37" si="3">IF(N8="Sunday","रवि॰अव॰",IF(N8="---","---","खुला"))</f>
        <v>खुला</v>
      </c>
      <c r="P8" s="179" t="str">
        <f t="shared" ref="P8:P37" si="4">IF(O8="खुला",N8,IF(O8="---","---","Holiday"))</f>
        <v>Friday</v>
      </c>
      <c r="Q8" s="181" t="str">
        <f t="shared" ref="Q8:Q37" si="5">VLOOKUP($P8,$B$20:$J$27,7,0)</f>
        <v xml:space="preserve">दूध </v>
      </c>
      <c r="R8" s="179" t="str">
        <f t="shared" ref="R8:R37" si="6">IF(Q8="दूध ","M","---")</f>
        <v>M</v>
      </c>
      <c r="S8" s="194">
        <f>IF('School Info'!$W$7&gt;=$L8,S7,"---")</f>
        <v>53</v>
      </c>
      <c r="T8" s="194">
        <f>IF('School Info'!$W$7&gt;=$L8,T7,"---")</f>
        <v>53</v>
      </c>
      <c r="U8" s="194">
        <f>IF('School Info'!$W$7&gt;=$L8,U7,"---")</f>
        <v>53</v>
      </c>
      <c r="V8" s="194">
        <f>IF('School Info'!$W$7&gt;=$L8,V7,"---")</f>
        <v>53</v>
      </c>
      <c r="W8" s="194">
        <f>IF('School Info'!$W$7&gt;=$L8,W7,"---")</f>
        <v>53</v>
      </c>
      <c r="X8" s="195">
        <f>SUM(S8:W8)</f>
        <v>265</v>
      </c>
      <c r="Y8" s="194">
        <f>IF('School Info'!$W$7&gt;=$L8,Y7,"---")</f>
        <v>53</v>
      </c>
      <c r="Z8" s="194">
        <f>IF('School Info'!$W$7&gt;=$L8,Z7,"---")</f>
        <v>53</v>
      </c>
      <c r="AA8" s="194">
        <f>IF('School Info'!$W$7&gt;=$L8,AA7,"---")</f>
        <v>53</v>
      </c>
      <c r="AB8" s="185">
        <f>SUM(Y8:AA8)</f>
        <v>159</v>
      </c>
      <c r="AC8" s="186">
        <v>5</v>
      </c>
      <c r="AD8" s="186">
        <v>6</v>
      </c>
      <c r="AE8" s="186"/>
      <c r="AF8" s="186"/>
      <c r="AG8" s="186"/>
      <c r="AH8" s="185">
        <f t="shared" ref="AH8:AH37" si="7">SUM(AC8:AG8)</f>
        <v>11</v>
      </c>
      <c r="AI8" s="186">
        <v>4</v>
      </c>
      <c r="AJ8" s="186">
        <v>5</v>
      </c>
      <c r="AK8" s="186"/>
      <c r="AL8" s="185">
        <f t="shared" ref="AL8:AL37" si="8">SUM(AI8:AK8)</f>
        <v>9</v>
      </c>
      <c r="AM8" s="196"/>
      <c r="AN8" s="196"/>
      <c r="AO8" s="197"/>
      <c r="AP8" s="198"/>
      <c r="AQ8" s="377"/>
      <c r="AR8" s="378"/>
      <c r="AS8" s="378"/>
      <c r="AT8" s="379"/>
      <c r="AU8" s="439"/>
      <c r="AV8" s="51" t="s">
        <v>52</v>
      </c>
      <c r="AW8" s="21">
        <f t="shared" ref="AW8:AW37" si="9">AH8</f>
        <v>11</v>
      </c>
      <c r="AX8" s="21">
        <f t="shared" ref="AX8:AX37" si="10">AH8</f>
        <v>11</v>
      </c>
      <c r="AY8" s="21">
        <f t="shared" ref="AY8:AY37" si="11">AL8</f>
        <v>9</v>
      </c>
      <c r="AZ8" s="21">
        <f t="shared" ref="AZ8:AZ37" si="12">AL8</f>
        <v>9</v>
      </c>
      <c r="BA8" s="51"/>
      <c r="BB8" s="22">
        <f>AW8*'School Info'!$E$19</f>
        <v>0.16499999999999998</v>
      </c>
      <c r="BC8" s="22">
        <f>(AX8*'School Info'!$C$23)/1000</f>
        <v>9.240000000000001E-2</v>
      </c>
      <c r="BD8" s="22">
        <f>AY8*'School Info'!$E$20</f>
        <v>0.18</v>
      </c>
      <c r="BE8" s="22">
        <f>(AZ8*'School Info'!$E$23)/1000</f>
        <v>9.1799999999999993E-2</v>
      </c>
      <c r="BG8" s="51">
        <f>IF(OR(AH8&gt;0,AL8&gt;0),MAX(BG7)+1,0)</f>
        <v>1</v>
      </c>
      <c r="BH8" s="51" t="str">
        <f t="shared" ref="BH8:BH13" si="13">IF(BG8&gt;0,"A","N")</f>
        <v>A</v>
      </c>
      <c r="BI8" s="512"/>
      <c r="BJ8" s="512"/>
      <c r="BK8" s="512"/>
      <c r="BL8" s="512"/>
    </row>
    <row r="9" spans="1:64" ht="23.25" customHeight="1" thickBot="1">
      <c r="A9" s="293"/>
      <c r="B9" s="486">
        <v>1</v>
      </c>
      <c r="C9" s="487"/>
      <c r="D9" s="44">
        <v>3</v>
      </c>
      <c r="E9" s="44">
        <v>4</v>
      </c>
      <c r="F9" s="44">
        <v>5</v>
      </c>
      <c r="G9" s="44">
        <v>6</v>
      </c>
      <c r="H9" s="44">
        <v>7</v>
      </c>
      <c r="I9" s="44">
        <v>7</v>
      </c>
      <c r="J9" s="169">
        <v>8</v>
      </c>
      <c r="K9" s="33">
        <f t="shared" si="1"/>
        <v>0</v>
      </c>
      <c r="L9" s="190">
        <f>IF('School Info'!$W$7&gt;0,L8+1,"--")</f>
        <v>3</v>
      </c>
      <c r="M9" s="191">
        <f t="shared" ref="M9:M33" si="14">M8+1</f>
        <v>44898</v>
      </c>
      <c r="N9" s="192" t="str">
        <f t="shared" si="2"/>
        <v>Saturday</v>
      </c>
      <c r="O9" s="193" t="str">
        <f t="shared" si="3"/>
        <v>खुला</v>
      </c>
      <c r="P9" s="179" t="str">
        <f t="shared" si="4"/>
        <v>Saturday</v>
      </c>
      <c r="Q9" s="181" t="str">
        <f t="shared" si="5"/>
        <v>---</v>
      </c>
      <c r="R9" s="179" t="str">
        <f t="shared" si="6"/>
        <v>---</v>
      </c>
      <c r="S9" s="194">
        <f>IF('School Info'!$W$7&gt;=$L9,S8,"---")</f>
        <v>53</v>
      </c>
      <c r="T9" s="194">
        <f>IF('School Info'!$W$7&gt;=$L9,T8,"---")</f>
        <v>53</v>
      </c>
      <c r="U9" s="194">
        <f>IF('School Info'!$W$7&gt;=$L9,U8,"---")</f>
        <v>53</v>
      </c>
      <c r="V9" s="194">
        <f>IF('School Info'!$W$7&gt;=$L9,V8,"---")</f>
        <v>53</v>
      </c>
      <c r="W9" s="194">
        <f>IF('School Info'!$W$7&gt;=$L9,W8,"---")</f>
        <v>53</v>
      </c>
      <c r="X9" s="195">
        <f t="shared" ref="X9:X37" si="15">SUM(S9:W9)</f>
        <v>265</v>
      </c>
      <c r="Y9" s="194">
        <f>IF('School Info'!$W$7&gt;=$L9,Y8,"---")</f>
        <v>53</v>
      </c>
      <c r="Z9" s="194">
        <f>IF('School Info'!$W$7&gt;=$L9,Z8,"---")</f>
        <v>53</v>
      </c>
      <c r="AA9" s="194">
        <f>IF('School Info'!$W$7&gt;=$L9,AA8,"---")</f>
        <v>53</v>
      </c>
      <c r="AB9" s="185">
        <f t="shared" ref="AB9:AB37" si="16">SUM(Y9:AA9)</f>
        <v>159</v>
      </c>
      <c r="AC9" s="186"/>
      <c r="AD9" s="186"/>
      <c r="AE9" s="186"/>
      <c r="AF9" s="186"/>
      <c r="AG9" s="186"/>
      <c r="AH9" s="185">
        <f t="shared" si="7"/>
        <v>0</v>
      </c>
      <c r="AI9" s="186"/>
      <c r="AJ9" s="186"/>
      <c r="AK9" s="186"/>
      <c r="AL9" s="185">
        <f t="shared" si="8"/>
        <v>0</v>
      </c>
      <c r="AM9" s="196"/>
      <c r="AN9" s="196"/>
      <c r="AO9" s="197"/>
      <c r="AP9" s="198">
        <v>0</v>
      </c>
      <c r="AQ9" s="377"/>
      <c r="AR9" s="378"/>
      <c r="AS9" s="378"/>
      <c r="AT9" s="379"/>
      <c r="AU9" s="439"/>
      <c r="AV9" s="51" t="s">
        <v>53</v>
      </c>
      <c r="AW9" s="21">
        <f t="shared" si="9"/>
        <v>0</v>
      </c>
      <c r="AX9" s="21">
        <f t="shared" si="10"/>
        <v>0</v>
      </c>
      <c r="AY9" s="21">
        <f t="shared" si="11"/>
        <v>0</v>
      </c>
      <c r="AZ9" s="21">
        <f t="shared" si="12"/>
        <v>0</v>
      </c>
      <c r="BA9" s="51"/>
      <c r="BB9" s="22">
        <f>AW9*'School Info'!$E$19</f>
        <v>0</v>
      </c>
      <c r="BC9" s="22">
        <f>(AX9*'School Info'!$C$23)/1000</f>
        <v>0</v>
      </c>
      <c r="BD9" s="22">
        <f>AY9*'School Info'!$E$20</f>
        <v>0</v>
      </c>
      <c r="BE9" s="22">
        <f>(AZ9*'School Info'!$E$23)/1000</f>
        <v>0</v>
      </c>
      <c r="BG9" s="51">
        <f>IF(OR(AH9&gt;0,AL9&gt;0),MAX($BG$7:BG8)+1,0)</f>
        <v>0</v>
      </c>
      <c r="BH9" s="51" t="str">
        <f t="shared" si="13"/>
        <v>N</v>
      </c>
      <c r="BI9" s="512"/>
      <c r="BJ9" s="512"/>
      <c r="BK9" s="512"/>
      <c r="BL9" s="512"/>
    </row>
    <row r="10" spans="1:64" ht="23.25" customHeight="1" thickBot="1">
      <c r="A10" s="293"/>
      <c r="B10" s="488" t="s">
        <v>157</v>
      </c>
      <c r="C10" s="489"/>
      <c r="D10" s="498">
        <v>50</v>
      </c>
      <c r="E10" s="498">
        <v>20</v>
      </c>
      <c r="F10" s="500">
        <f>AM38</f>
        <v>0</v>
      </c>
      <c r="G10" s="500">
        <f>AO38</f>
        <v>0</v>
      </c>
      <c r="H10" s="498">
        <v>-10</v>
      </c>
      <c r="I10" s="172">
        <f>SUM(D10:H10)</f>
        <v>60</v>
      </c>
      <c r="J10" s="496">
        <v>20</v>
      </c>
      <c r="K10" s="33">
        <f t="shared" si="1"/>
        <v>0</v>
      </c>
      <c r="L10" s="190">
        <f>IF('School Info'!$W$7&gt;0,L9+1,"--")</f>
        <v>4</v>
      </c>
      <c r="M10" s="191">
        <f t="shared" si="14"/>
        <v>44899</v>
      </c>
      <c r="N10" s="192" t="str">
        <f t="shared" si="2"/>
        <v>Sunday</v>
      </c>
      <c r="O10" s="193" t="str">
        <f t="shared" si="3"/>
        <v>रवि॰अव॰</v>
      </c>
      <c r="P10" s="179" t="str">
        <f t="shared" si="4"/>
        <v>Holiday</v>
      </c>
      <c r="Q10" s="181">
        <f t="shared" si="5"/>
        <v>0</v>
      </c>
      <c r="R10" s="179" t="str">
        <f t="shared" si="6"/>
        <v>---</v>
      </c>
      <c r="S10" s="194">
        <f>IF('School Info'!$W$7&gt;=$L10,S9,"---")</f>
        <v>53</v>
      </c>
      <c r="T10" s="194">
        <f>IF('School Info'!$W$7&gt;=$L10,T9,"---")</f>
        <v>53</v>
      </c>
      <c r="U10" s="194">
        <f>IF('School Info'!$W$7&gt;=$L10,U9,"---")</f>
        <v>53</v>
      </c>
      <c r="V10" s="194">
        <f>IF('School Info'!$W$7&gt;=$L10,V9,"---")</f>
        <v>53</v>
      </c>
      <c r="W10" s="194">
        <f>IF('School Info'!$W$7&gt;=$L10,W9,"---")</f>
        <v>53</v>
      </c>
      <c r="X10" s="195">
        <f t="shared" si="15"/>
        <v>265</v>
      </c>
      <c r="Y10" s="194">
        <f>IF('School Info'!$W$7&gt;=$L10,Y9,"---")</f>
        <v>53</v>
      </c>
      <c r="Z10" s="194">
        <f>IF('School Info'!$W$7&gt;=$L10,Z9,"---")</f>
        <v>53</v>
      </c>
      <c r="AA10" s="194">
        <f>IF('School Info'!$W$7&gt;=$L10,AA9,"---")</f>
        <v>53</v>
      </c>
      <c r="AB10" s="185">
        <f t="shared" si="16"/>
        <v>159</v>
      </c>
      <c r="AC10" s="186"/>
      <c r="AD10" s="186"/>
      <c r="AE10" s="186"/>
      <c r="AF10" s="186"/>
      <c r="AG10" s="186"/>
      <c r="AH10" s="185">
        <f t="shared" si="7"/>
        <v>0</v>
      </c>
      <c r="AI10" s="186"/>
      <c r="AJ10" s="186"/>
      <c r="AK10" s="186"/>
      <c r="AL10" s="185">
        <f t="shared" si="8"/>
        <v>0</v>
      </c>
      <c r="AM10" s="196"/>
      <c r="AN10" s="196"/>
      <c r="AO10" s="197"/>
      <c r="AP10" s="198"/>
      <c r="AQ10" s="377"/>
      <c r="AR10" s="378"/>
      <c r="AS10" s="378"/>
      <c r="AT10" s="379"/>
      <c r="AU10" s="439"/>
      <c r="AV10" s="51" t="s">
        <v>54</v>
      </c>
      <c r="AW10" s="21">
        <f t="shared" si="9"/>
        <v>0</v>
      </c>
      <c r="AX10" s="21">
        <f t="shared" si="10"/>
        <v>0</v>
      </c>
      <c r="AY10" s="21">
        <f t="shared" si="11"/>
        <v>0</v>
      </c>
      <c r="AZ10" s="21">
        <f t="shared" si="12"/>
        <v>0</v>
      </c>
      <c r="BA10" s="51"/>
      <c r="BB10" s="22">
        <f>AW10*'School Info'!$E$19</f>
        <v>0</v>
      </c>
      <c r="BC10" s="22">
        <f>(AX10*'School Info'!$C$23)/1000</f>
        <v>0</v>
      </c>
      <c r="BD10" s="22">
        <f>AY10*'School Info'!$E$20</f>
        <v>0</v>
      </c>
      <c r="BE10" s="22">
        <f>(AZ10*'School Info'!$E$23)/1000</f>
        <v>0</v>
      </c>
      <c r="BG10" s="51">
        <f>IF(OR(AH10&gt;0,AL10&gt;0),MAX($BG$7:BG9)+1,0)</f>
        <v>0</v>
      </c>
      <c r="BH10" s="51" t="str">
        <f t="shared" si="13"/>
        <v>N</v>
      </c>
      <c r="BI10" s="512"/>
      <c r="BJ10" s="512"/>
      <c r="BK10" s="512"/>
      <c r="BL10" s="512"/>
    </row>
    <row r="11" spans="1:64" ht="23.25" customHeight="1" thickBot="1">
      <c r="A11" s="293"/>
      <c r="B11" s="490"/>
      <c r="C11" s="491"/>
      <c r="D11" s="499"/>
      <c r="E11" s="499"/>
      <c r="F11" s="501"/>
      <c r="G11" s="501"/>
      <c r="H11" s="499"/>
      <c r="I11" s="172"/>
      <c r="J11" s="497"/>
      <c r="K11" s="33">
        <f t="shared" si="1"/>
        <v>0</v>
      </c>
      <c r="L11" s="190">
        <f>IF('School Info'!$W$7&gt;0,L10+1,"--")</f>
        <v>5</v>
      </c>
      <c r="M11" s="191">
        <f t="shared" si="14"/>
        <v>44900</v>
      </c>
      <c r="N11" s="192" t="str">
        <f t="shared" si="2"/>
        <v>Monday</v>
      </c>
      <c r="O11" s="193" t="str">
        <f t="shared" si="3"/>
        <v>खुला</v>
      </c>
      <c r="P11" s="179" t="str">
        <f t="shared" si="4"/>
        <v>Monday</v>
      </c>
      <c r="Q11" s="181" t="str">
        <f t="shared" si="5"/>
        <v>---</v>
      </c>
      <c r="R11" s="179" t="str">
        <f t="shared" si="6"/>
        <v>---</v>
      </c>
      <c r="S11" s="194">
        <f>IF('School Info'!$W$7&gt;=$L11,S10,"---")</f>
        <v>53</v>
      </c>
      <c r="T11" s="194">
        <f>IF('School Info'!$W$7&gt;=$L11,T10,"---")</f>
        <v>53</v>
      </c>
      <c r="U11" s="194">
        <f>IF('School Info'!$W$7&gt;=$L11,U10,"---")</f>
        <v>53</v>
      </c>
      <c r="V11" s="194">
        <f>IF('School Info'!$W$7&gt;=$L11,V10,"---")</f>
        <v>53</v>
      </c>
      <c r="W11" s="194">
        <f>IF('School Info'!$W$7&gt;=$L11,W10,"---")</f>
        <v>53</v>
      </c>
      <c r="X11" s="195">
        <f t="shared" si="15"/>
        <v>265</v>
      </c>
      <c r="Y11" s="194">
        <f>IF('School Info'!$W$7&gt;=$L11,Y10,"---")</f>
        <v>53</v>
      </c>
      <c r="Z11" s="194">
        <f>IF('School Info'!$W$7&gt;=$L11,Z10,"---")</f>
        <v>53</v>
      </c>
      <c r="AA11" s="194">
        <f>IF('School Info'!$W$7&gt;=$L11,AA10,"---")</f>
        <v>53</v>
      </c>
      <c r="AB11" s="185">
        <f t="shared" si="16"/>
        <v>159</v>
      </c>
      <c r="AC11" s="186"/>
      <c r="AD11" s="186"/>
      <c r="AE11" s="186"/>
      <c r="AF11" s="186"/>
      <c r="AG11" s="186"/>
      <c r="AH11" s="185">
        <f t="shared" si="7"/>
        <v>0</v>
      </c>
      <c r="AI11" s="186"/>
      <c r="AJ11" s="186"/>
      <c r="AK11" s="186"/>
      <c r="AL11" s="185">
        <f t="shared" si="8"/>
        <v>0</v>
      </c>
      <c r="AM11" s="196"/>
      <c r="AN11" s="196"/>
      <c r="AO11" s="197"/>
      <c r="AP11" s="198"/>
      <c r="AQ11" s="377"/>
      <c r="AR11" s="378"/>
      <c r="AS11" s="378"/>
      <c r="AT11" s="379"/>
      <c r="AU11" s="439"/>
      <c r="AV11" s="51" t="s">
        <v>55</v>
      </c>
      <c r="AW11" s="21">
        <f t="shared" si="9"/>
        <v>0</v>
      </c>
      <c r="AX11" s="21">
        <f t="shared" si="10"/>
        <v>0</v>
      </c>
      <c r="AY11" s="21">
        <f t="shared" si="11"/>
        <v>0</v>
      </c>
      <c r="AZ11" s="21">
        <f t="shared" si="12"/>
        <v>0</v>
      </c>
      <c r="BA11" s="51"/>
      <c r="BB11" s="22">
        <f>AW11*'School Info'!$E$19</f>
        <v>0</v>
      </c>
      <c r="BC11" s="22">
        <f>(AX11*'School Info'!$C$23)/1000</f>
        <v>0</v>
      </c>
      <c r="BD11" s="22">
        <f>AY11*'School Info'!$E$20</f>
        <v>0</v>
      </c>
      <c r="BE11" s="22">
        <f>(AZ11*'School Info'!$E$23)/1000</f>
        <v>0</v>
      </c>
      <c r="BG11" s="51">
        <f>IF(OR(AH11&gt;0,AL11&gt;0),MAX($BG$7:BG10)+1,0)</f>
        <v>0</v>
      </c>
      <c r="BH11" s="51" t="str">
        <f t="shared" si="13"/>
        <v>N</v>
      </c>
      <c r="BI11" s="512"/>
      <c r="BJ11" s="512"/>
      <c r="BK11" s="512"/>
      <c r="BL11" s="512"/>
    </row>
    <row r="12" spans="1:64" ht="23.25" customHeight="1" thickBot="1">
      <c r="A12" s="293"/>
      <c r="B12" s="492" t="s">
        <v>158</v>
      </c>
      <c r="C12" s="493"/>
      <c r="D12" s="504">
        <v>0</v>
      </c>
      <c r="E12" s="504">
        <v>0</v>
      </c>
      <c r="F12" s="506">
        <f>AN38</f>
        <v>0</v>
      </c>
      <c r="G12" s="506">
        <f>AP38</f>
        <v>0</v>
      </c>
      <c r="H12" s="504">
        <v>0</v>
      </c>
      <c r="I12" s="172">
        <f t="shared" ref="I12" si="17">SUM(D12:H12)</f>
        <v>0</v>
      </c>
      <c r="J12" s="502">
        <v>0</v>
      </c>
      <c r="K12" s="33">
        <f t="shared" si="1"/>
        <v>0</v>
      </c>
      <c r="L12" s="190">
        <f>IF('School Info'!$W$7&gt;0,L11+1,"--")</f>
        <v>6</v>
      </c>
      <c r="M12" s="191">
        <f>M11+1</f>
        <v>44901</v>
      </c>
      <c r="N12" s="192" t="str">
        <f t="shared" si="2"/>
        <v>Tuesday</v>
      </c>
      <c r="O12" s="193" t="str">
        <f t="shared" si="3"/>
        <v>खुला</v>
      </c>
      <c r="P12" s="179" t="str">
        <f t="shared" si="4"/>
        <v>Tuesday</v>
      </c>
      <c r="Q12" s="181" t="str">
        <f t="shared" si="5"/>
        <v xml:space="preserve">दूध </v>
      </c>
      <c r="R12" s="179" t="str">
        <f t="shared" si="6"/>
        <v>M</v>
      </c>
      <c r="S12" s="194">
        <f>IF('School Info'!$W$7&gt;=$L12,S11,"---")</f>
        <v>53</v>
      </c>
      <c r="T12" s="194">
        <f>IF('School Info'!$W$7&gt;=$L12,T11,"---")</f>
        <v>53</v>
      </c>
      <c r="U12" s="194">
        <f>IF('School Info'!$W$7&gt;=$L12,U11,"---")</f>
        <v>53</v>
      </c>
      <c r="V12" s="194">
        <f>IF('School Info'!$W$7&gt;=$L12,V11,"---")</f>
        <v>53</v>
      </c>
      <c r="W12" s="194">
        <f>IF('School Info'!$W$7&gt;=$L12,W11,"---")</f>
        <v>53</v>
      </c>
      <c r="X12" s="195">
        <f t="shared" si="15"/>
        <v>265</v>
      </c>
      <c r="Y12" s="194">
        <f>IF('School Info'!$W$7&gt;=$L12,Y11,"---")</f>
        <v>53</v>
      </c>
      <c r="Z12" s="194">
        <f>IF('School Info'!$W$7&gt;=$L12,Z11,"---")</f>
        <v>53</v>
      </c>
      <c r="AA12" s="194">
        <f>IF('School Info'!$W$7&gt;=$L12,AA11,"---")</f>
        <v>53</v>
      </c>
      <c r="AB12" s="185">
        <f t="shared" si="16"/>
        <v>159</v>
      </c>
      <c r="AC12" s="186"/>
      <c r="AD12" s="186"/>
      <c r="AE12" s="186"/>
      <c r="AF12" s="186"/>
      <c r="AG12" s="186"/>
      <c r="AH12" s="185">
        <f t="shared" si="7"/>
        <v>0</v>
      </c>
      <c r="AI12" s="186"/>
      <c r="AJ12" s="186"/>
      <c r="AK12" s="186"/>
      <c r="AL12" s="185">
        <f t="shared" si="8"/>
        <v>0</v>
      </c>
      <c r="AM12" s="196"/>
      <c r="AN12" s="196"/>
      <c r="AO12" s="197"/>
      <c r="AP12" s="198"/>
      <c r="AQ12" s="377"/>
      <c r="AR12" s="378"/>
      <c r="AS12" s="378"/>
      <c r="AT12" s="379"/>
      <c r="AU12" s="439"/>
      <c r="AV12" s="51" t="s">
        <v>76</v>
      </c>
      <c r="AW12" s="21">
        <f t="shared" si="9"/>
        <v>0</v>
      </c>
      <c r="AX12" s="21">
        <f t="shared" si="10"/>
        <v>0</v>
      </c>
      <c r="AY12" s="21">
        <f t="shared" si="11"/>
        <v>0</v>
      </c>
      <c r="AZ12" s="21">
        <f t="shared" si="12"/>
        <v>0</v>
      </c>
      <c r="BA12" s="51"/>
      <c r="BB12" s="22">
        <f>AW12*'School Info'!$E$19</f>
        <v>0</v>
      </c>
      <c r="BC12" s="22">
        <f>(AX12*'School Info'!$C$23)/1000</f>
        <v>0</v>
      </c>
      <c r="BD12" s="22">
        <f>AY12*'School Info'!$E$20</f>
        <v>0</v>
      </c>
      <c r="BE12" s="22">
        <f>(AZ12*'School Info'!$E$23)/1000</f>
        <v>0</v>
      </c>
      <c r="BG12" s="51">
        <f>IF(OR(AH12&gt;0,AL12&gt;0),MAX($BG$7:BG11)+1,0)</f>
        <v>0</v>
      </c>
      <c r="BH12" s="51" t="str">
        <f t="shared" si="13"/>
        <v>N</v>
      </c>
      <c r="BI12" s="512"/>
      <c r="BJ12" s="512"/>
      <c r="BK12" s="512"/>
      <c r="BL12" s="512"/>
    </row>
    <row r="13" spans="1:64" ht="23.25" customHeight="1" thickBot="1">
      <c r="A13" s="293"/>
      <c r="B13" s="494"/>
      <c r="C13" s="495"/>
      <c r="D13" s="505"/>
      <c r="E13" s="505"/>
      <c r="F13" s="507"/>
      <c r="G13" s="507"/>
      <c r="H13" s="505"/>
      <c r="I13" s="172"/>
      <c r="J13" s="503"/>
      <c r="K13" s="33">
        <f t="shared" si="1"/>
        <v>0</v>
      </c>
      <c r="L13" s="190">
        <f>IF('School Info'!$W$7&gt;0,L12+1,"--")</f>
        <v>7</v>
      </c>
      <c r="M13" s="191">
        <f t="shared" si="14"/>
        <v>44902</v>
      </c>
      <c r="N13" s="192" t="str">
        <f t="shared" si="2"/>
        <v>Wednesday</v>
      </c>
      <c r="O13" s="193" t="str">
        <f t="shared" si="3"/>
        <v>खुला</v>
      </c>
      <c r="P13" s="179" t="str">
        <f t="shared" si="4"/>
        <v>Wednesday</v>
      </c>
      <c r="Q13" s="181" t="str">
        <f t="shared" si="5"/>
        <v>---</v>
      </c>
      <c r="R13" s="179" t="str">
        <f t="shared" si="6"/>
        <v>---</v>
      </c>
      <c r="S13" s="194">
        <f>IF('School Info'!$W$7&gt;=$L13,S12,"---")</f>
        <v>53</v>
      </c>
      <c r="T13" s="194">
        <f>IF('School Info'!$W$7&gt;=$L13,T12,"---")</f>
        <v>53</v>
      </c>
      <c r="U13" s="194">
        <f>IF('School Info'!$W$7&gt;=$L13,U12,"---")</f>
        <v>53</v>
      </c>
      <c r="V13" s="194">
        <f>IF('School Info'!$W$7&gt;=$L13,V12,"---")</f>
        <v>53</v>
      </c>
      <c r="W13" s="194">
        <f>IF('School Info'!$W$7&gt;=$L13,W12,"---")</f>
        <v>53</v>
      </c>
      <c r="X13" s="195">
        <f t="shared" si="15"/>
        <v>265</v>
      </c>
      <c r="Y13" s="194">
        <f>IF('School Info'!$W$7&gt;=$L13,Y12,"---")</f>
        <v>53</v>
      </c>
      <c r="Z13" s="194">
        <f>IF('School Info'!$W$7&gt;=$L13,Z12,"---")</f>
        <v>53</v>
      </c>
      <c r="AA13" s="194">
        <f>IF('School Info'!$W$7&gt;=$L13,AA12,"---")</f>
        <v>53</v>
      </c>
      <c r="AB13" s="185">
        <f t="shared" si="16"/>
        <v>159</v>
      </c>
      <c r="AC13" s="186"/>
      <c r="AD13" s="186"/>
      <c r="AE13" s="186"/>
      <c r="AF13" s="186"/>
      <c r="AG13" s="186"/>
      <c r="AH13" s="185">
        <f t="shared" si="7"/>
        <v>0</v>
      </c>
      <c r="AI13" s="186"/>
      <c r="AJ13" s="186"/>
      <c r="AK13" s="186"/>
      <c r="AL13" s="185">
        <f t="shared" si="8"/>
        <v>0</v>
      </c>
      <c r="AM13" s="196"/>
      <c r="AN13" s="196"/>
      <c r="AO13" s="197"/>
      <c r="AP13" s="198"/>
      <c r="AQ13" s="377"/>
      <c r="AR13" s="378"/>
      <c r="AS13" s="378"/>
      <c r="AT13" s="379"/>
      <c r="AU13" s="439"/>
      <c r="AV13" s="51" t="s">
        <v>56</v>
      </c>
      <c r="AW13" s="21">
        <f t="shared" si="9"/>
        <v>0</v>
      </c>
      <c r="AX13" s="21">
        <f t="shared" si="10"/>
        <v>0</v>
      </c>
      <c r="AY13" s="21">
        <f t="shared" si="11"/>
        <v>0</v>
      </c>
      <c r="AZ13" s="21">
        <f t="shared" si="12"/>
        <v>0</v>
      </c>
      <c r="BA13" s="51"/>
      <c r="BB13" s="22">
        <f>AW13*'School Info'!$E$19</f>
        <v>0</v>
      </c>
      <c r="BC13" s="22">
        <f>(AX13*'School Info'!$C$23)/1000</f>
        <v>0</v>
      </c>
      <c r="BD13" s="22">
        <f>AY13*'School Info'!$E$20</f>
        <v>0</v>
      </c>
      <c r="BE13" s="22">
        <f>(AZ13*'School Info'!$E$23)/1000</f>
        <v>0</v>
      </c>
      <c r="BG13" s="51">
        <f>IF(OR(AH13&gt;0,AL13&gt;0),MAX($BG$7:BG12)+1,0)</f>
        <v>0</v>
      </c>
      <c r="BH13" s="51" t="str">
        <f t="shared" si="13"/>
        <v>N</v>
      </c>
      <c r="BI13" s="512"/>
      <c r="BJ13" s="512"/>
      <c r="BK13" s="512"/>
      <c r="BL13" s="512"/>
    </row>
    <row r="14" spans="1:64" ht="23.25" customHeight="1">
      <c r="A14" s="293"/>
      <c r="B14" s="404"/>
      <c r="C14" s="405"/>
      <c r="D14" s="405"/>
      <c r="E14" s="405"/>
      <c r="F14" s="405"/>
      <c r="G14" s="405"/>
      <c r="H14" s="405"/>
      <c r="I14" s="405"/>
      <c r="J14" s="406"/>
      <c r="K14" s="33">
        <f t="shared" si="1"/>
        <v>0</v>
      </c>
      <c r="L14" s="190">
        <f>IF('School Info'!$W$7&gt;0,L13+1,"--")</f>
        <v>8</v>
      </c>
      <c r="M14" s="191">
        <f>M13+1</f>
        <v>44903</v>
      </c>
      <c r="N14" s="192" t="str">
        <f t="shared" si="2"/>
        <v>Thursday</v>
      </c>
      <c r="O14" s="193" t="s">
        <v>79</v>
      </c>
      <c r="P14" s="179" t="str">
        <f t="shared" si="4"/>
        <v>Thursday</v>
      </c>
      <c r="Q14" s="181" t="str">
        <f t="shared" si="5"/>
        <v>---</v>
      </c>
      <c r="R14" s="179" t="str">
        <f t="shared" si="6"/>
        <v>---</v>
      </c>
      <c r="S14" s="194">
        <f>IF('School Info'!$W$7&gt;=$L14,S13,"---")</f>
        <v>53</v>
      </c>
      <c r="T14" s="194">
        <f>IF('School Info'!$W$7&gt;=$L14,T13,"---")</f>
        <v>53</v>
      </c>
      <c r="U14" s="194">
        <f>IF('School Info'!$W$7&gt;=$L14,U13,"---")</f>
        <v>53</v>
      </c>
      <c r="V14" s="194">
        <f>IF('School Info'!$W$7&gt;=$L14,V13,"---")</f>
        <v>53</v>
      </c>
      <c r="W14" s="194">
        <f>IF('School Info'!$W$7&gt;=$L14,W13,"---")</f>
        <v>53</v>
      </c>
      <c r="X14" s="195">
        <f t="shared" si="15"/>
        <v>265</v>
      </c>
      <c r="Y14" s="194">
        <f>IF('School Info'!$W$7&gt;=$L14,Y13,"---")</f>
        <v>53</v>
      </c>
      <c r="Z14" s="194">
        <f>IF('School Info'!$W$7&gt;=$L14,Z13,"---")</f>
        <v>53</v>
      </c>
      <c r="AA14" s="194">
        <f>IF('School Info'!$W$7&gt;=$L14,AA13,"---")</f>
        <v>53</v>
      </c>
      <c r="AB14" s="185">
        <f t="shared" si="16"/>
        <v>159</v>
      </c>
      <c r="AC14" s="186"/>
      <c r="AD14" s="186"/>
      <c r="AE14" s="186"/>
      <c r="AF14" s="186"/>
      <c r="AG14" s="186"/>
      <c r="AH14" s="185">
        <f t="shared" si="7"/>
        <v>0</v>
      </c>
      <c r="AI14" s="186"/>
      <c r="AJ14" s="186"/>
      <c r="AK14" s="186"/>
      <c r="AL14" s="185">
        <f t="shared" si="8"/>
        <v>0</v>
      </c>
      <c r="AM14" s="196"/>
      <c r="AN14" s="196"/>
      <c r="AO14" s="197"/>
      <c r="AP14" s="198"/>
      <c r="AQ14" s="377"/>
      <c r="AR14" s="378"/>
      <c r="AS14" s="378"/>
      <c r="AT14" s="379"/>
      <c r="AU14" s="439"/>
      <c r="AV14" s="51" t="s">
        <v>57</v>
      </c>
      <c r="AW14" s="21">
        <f t="shared" si="9"/>
        <v>0</v>
      </c>
      <c r="AX14" s="21">
        <f t="shared" si="10"/>
        <v>0</v>
      </c>
      <c r="AY14" s="21">
        <f t="shared" si="11"/>
        <v>0</v>
      </c>
      <c r="AZ14" s="21">
        <f t="shared" si="12"/>
        <v>0</v>
      </c>
      <c r="BA14" s="51"/>
      <c r="BB14" s="22">
        <f>AW14*'School Info'!$E$19</f>
        <v>0</v>
      </c>
      <c r="BC14" s="22">
        <f>(AX14*'School Info'!$C$23)/1000</f>
        <v>0</v>
      </c>
      <c r="BD14" s="22">
        <f>AY14*'School Info'!$E$20</f>
        <v>0</v>
      </c>
      <c r="BE14" s="22">
        <f>(AZ14*'School Info'!$E$23)/1000</f>
        <v>0</v>
      </c>
      <c r="BG14" s="51">
        <f>IF(OR(AH14&gt;0,AL14&gt;0),3,0)</f>
        <v>0</v>
      </c>
      <c r="BI14" s="511">
        <f t="shared" ref="BI14" si="18">SUM(AM14:AM20)</f>
        <v>0</v>
      </c>
      <c r="BJ14" s="511">
        <f t="shared" ref="BJ14" si="19">SUM(AN14:AN20)</f>
        <v>0</v>
      </c>
      <c r="BK14" s="511">
        <f t="shared" ref="BK14" si="20">SUM(AO14:AO20)</f>
        <v>0</v>
      </c>
      <c r="BL14" s="511">
        <f t="shared" ref="BL14" si="21">SUM(AP14:AP20)</f>
        <v>0</v>
      </c>
    </row>
    <row r="15" spans="1:64" ht="23.25" customHeight="1">
      <c r="A15" s="293"/>
      <c r="B15" s="407"/>
      <c r="C15" s="408"/>
      <c r="D15" s="408"/>
      <c r="E15" s="408"/>
      <c r="F15" s="408"/>
      <c r="G15" s="408"/>
      <c r="H15" s="408"/>
      <c r="I15" s="408"/>
      <c r="J15" s="409"/>
      <c r="K15" s="33">
        <f t="shared" si="1"/>
        <v>0</v>
      </c>
      <c r="L15" s="190">
        <f>IF('School Info'!$W$7&gt;0,L14+1,"--")</f>
        <v>9</v>
      </c>
      <c r="M15" s="191">
        <f t="shared" si="14"/>
        <v>44904</v>
      </c>
      <c r="N15" s="192" t="str">
        <f t="shared" si="2"/>
        <v>Friday</v>
      </c>
      <c r="O15" s="193" t="str">
        <f t="shared" si="3"/>
        <v>खुला</v>
      </c>
      <c r="P15" s="179" t="str">
        <f t="shared" si="4"/>
        <v>Friday</v>
      </c>
      <c r="Q15" s="181" t="str">
        <f t="shared" si="5"/>
        <v xml:space="preserve">दूध </v>
      </c>
      <c r="R15" s="179" t="str">
        <f t="shared" si="6"/>
        <v>M</v>
      </c>
      <c r="S15" s="194">
        <f>IF('School Info'!$W$7&gt;=$L15,S14,"---")</f>
        <v>53</v>
      </c>
      <c r="T15" s="194">
        <f>IF('School Info'!$W$7&gt;=$L15,T14,"---")</f>
        <v>53</v>
      </c>
      <c r="U15" s="194">
        <f>IF('School Info'!$W$7&gt;=$L15,U14,"---")</f>
        <v>53</v>
      </c>
      <c r="V15" s="194">
        <f>IF('School Info'!$W$7&gt;=$L15,V14,"---")</f>
        <v>53</v>
      </c>
      <c r="W15" s="194">
        <f>IF('School Info'!$W$7&gt;=$L15,W14,"---")</f>
        <v>53</v>
      </c>
      <c r="X15" s="195">
        <f t="shared" si="15"/>
        <v>265</v>
      </c>
      <c r="Y15" s="194">
        <f>IF('School Info'!$W$7&gt;=$L15,Y14,"---")</f>
        <v>53</v>
      </c>
      <c r="Z15" s="194">
        <f>IF('School Info'!$W$7&gt;=$L15,Z14,"---")</f>
        <v>53</v>
      </c>
      <c r="AA15" s="194">
        <f>IF('School Info'!$W$7&gt;=$L15,AA14,"---")</f>
        <v>53</v>
      </c>
      <c r="AB15" s="185">
        <f t="shared" si="16"/>
        <v>159</v>
      </c>
      <c r="AC15" s="186"/>
      <c r="AD15" s="186"/>
      <c r="AE15" s="186"/>
      <c r="AF15" s="186"/>
      <c r="AG15" s="186"/>
      <c r="AH15" s="185">
        <f t="shared" si="7"/>
        <v>0</v>
      </c>
      <c r="AI15" s="186"/>
      <c r="AJ15" s="186"/>
      <c r="AK15" s="186"/>
      <c r="AL15" s="185">
        <f t="shared" si="8"/>
        <v>0</v>
      </c>
      <c r="AM15" s="196"/>
      <c r="AN15" s="196"/>
      <c r="AO15" s="197"/>
      <c r="AP15" s="198"/>
      <c r="AQ15" s="377"/>
      <c r="AR15" s="378"/>
      <c r="AS15" s="378"/>
      <c r="AT15" s="379"/>
      <c r="AU15" s="439"/>
      <c r="AV15" s="51" t="s">
        <v>58</v>
      </c>
      <c r="AW15" s="21">
        <f t="shared" si="9"/>
        <v>0</v>
      </c>
      <c r="AX15" s="21">
        <f t="shared" si="10"/>
        <v>0</v>
      </c>
      <c r="AY15" s="21">
        <f t="shared" si="11"/>
        <v>0</v>
      </c>
      <c r="AZ15" s="21">
        <f t="shared" si="12"/>
        <v>0</v>
      </c>
      <c r="BA15" s="51"/>
      <c r="BB15" s="22">
        <f>AW15*'School Info'!$E$19</f>
        <v>0</v>
      </c>
      <c r="BC15" s="22">
        <f>(AX15*'School Info'!$C$23)/1000</f>
        <v>0</v>
      </c>
      <c r="BD15" s="22">
        <f>AY15*'School Info'!$E$20</f>
        <v>0</v>
      </c>
      <c r="BE15" s="22">
        <f>(AZ15*'School Info'!$E$23)/1000</f>
        <v>0</v>
      </c>
      <c r="BG15" s="51">
        <f>IF(OR(AH15&gt;0,AL15&gt;0),MAX(BG14)+3,0)</f>
        <v>0</v>
      </c>
      <c r="BI15" s="512"/>
      <c r="BJ15" s="512"/>
      <c r="BK15" s="512"/>
      <c r="BL15" s="512"/>
    </row>
    <row r="16" spans="1:64" ht="23.25" customHeight="1">
      <c r="A16" s="293"/>
      <c r="B16" s="407"/>
      <c r="C16" s="408"/>
      <c r="D16" s="408"/>
      <c r="E16" s="408"/>
      <c r="F16" s="408"/>
      <c r="G16" s="408"/>
      <c r="H16" s="408"/>
      <c r="I16" s="408"/>
      <c r="J16" s="409"/>
      <c r="K16" s="33">
        <f t="shared" si="1"/>
        <v>0</v>
      </c>
      <c r="L16" s="190">
        <f>IF('School Info'!$W$7&gt;0,L15+1,"--")</f>
        <v>10</v>
      </c>
      <c r="M16" s="191">
        <f t="shared" si="14"/>
        <v>44905</v>
      </c>
      <c r="N16" s="192" t="str">
        <f t="shared" si="2"/>
        <v>Saturday</v>
      </c>
      <c r="O16" s="193" t="str">
        <f t="shared" si="3"/>
        <v>खुला</v>
      </c>
      <c r="P16" s="179" t="str">
        <f t="shared" si="4"/>
        <v>Saturday</v>
      </c>
      <c r="Q16" s="181" t="str">
        <f t="shared" si="5"/>
        <v>---</v>
      </c>
      <c r="R16" s="179" t="str">
        <f t="shared" si="6"/>
        <v>---</v>
      </c>
      <c r="S16" s="194">
        <f>IF('School Info'!$W$7&gt;=$L16,S15,"---")</f>
        <v>53</v>
      </c>
      <c r="T16" s="194">
        <f>IF('School Info'!$W$7&gt;=$L16,T15,"---")</f>
        <v>53</v>
      </c>
      <c r="U16" s="194">
        <f>IF('School Info'!$W$7&gt;=$L16,U15,"---")</f>
        <v>53</v>
      </c>
      <c r="V16" s="194">
        <f>IF('School Info'!$W$7&gt;=$L16,V15,"---")</f>
        <v>53</v>
      </c>
      <c r="W16" s="194">
        <f>IF('School Info'!$W$7&gt;=$L16,W15,"---")</f>
        <v>53</v>
      </c>
      <c r="X16" s="195">
        <f t="shared" si="15"/>
        <v>265</v>
      </c>
      <c r="Y16" s="194">
        <f>IF('School Info'!$W$7&gt;=$L16,Y15,"---")</f>
        <v>53</v>
      </c>
      <c r="Z16" s="194">
        <f>IF('School Info'!$W$7&gt;=$L16,Z15,"---")</f>
        <v>53</v>
      </c>
      <c r="AA16" s="194">
        <f>IF('School Info'!$W$7&gt;=$L16,AA15,"---")</f>
        <v>53</v>
      </c>
      <c r="AB16" s="185">
        <f t="shared" si="16"/>
        <v>159</v>
      </c>
      <c r="AC16" s="186"/>
      <c r="AD16" s="186"/>
      <c r="AE16" s="186"/>
      <c r="AF16" s="186"/>
      <c r="AG16" s="186"/>
      <c r="AH16" s="185">
        <f t="shared" si="7"/>
        <v>0</v>
      </c>
      <c r="AI16" s="186"/>
      <c r="AJ16" s="186"/>
      <c r="AK16" s="186"/>
      <c r="AL16" s="185">
        <f t="shared" si="8"/>
        <v>0</v>
      </c>
      <c r="AM16" s="196"/>
      <c r="AN16" s="196"/>
      <c r="AO16" s="197"/>
      <c r="AP16" s="198"/>
      <c r="AQ16" s="377"/>
      <c r="AR16" s="378"/>
      <c r="AS16" s="378"/>
      <c r="AT16" s="379"/>
      <c r="AU16" s="439"/>
      <c r="AV16" s="51" t="s">
        <v>59</v>
      </c>
      <c r="AW16" s="21">
        <f t="shared" si="9"/>
        <v>0</v>
      </c>
      <c r="AX16" s="21">
        <f t="shared" si="10"/>
        <v>0</v>
      </c>
      <c r="AY16" s="21">
        <f t="shared" si="11"/>
        <v>0</v>
      </c>
      <c r="AZ16" s="21">
        <f t="shared" si="12"/>
        <v>0</v>
      </c>
      <c r="BA16" s="51"/>
      <c r="BB16" s="22">
        <f>AW16*'School Info'!$E$19</f>
        <v>0</v>
      </c>
      <c r="BC16" s="22">
        <f>(AX16*'School Info'!$C$23)/1000</f>
        <v>0</v>
      </c>
      <c r="BD16" s="22">
        <f>AY16*'School Info'!$E$20</f>
        <v>0</v>
      </c>
      <c r="BE16" s="22">
        <f>(AZ16*'School Info'!$E$23)/1000</f>
        <v>0</v>
      </c>
      <c r="BG16" s="51">
        <f>IF(OR(AH16&gt;0,AL16&gt;0),MAX($BG$14:BG15)+3,0)</f>
        <v>0</v>
      </c>
      <c r="BI16" s="512"/>
      <c r="BJ16" s="512"/>
      <c r="BK16" s="512"/>
      <c r="BL16" s="512"/>
    </row>
    <row r="17" spans="1:64" ht="23.25" customHeight="1">
      <c r="A17" s="293"/>
      <c r="B17" s="398" t="s">
        <v>25</v>
      </c>
      <c r="C17" s="399"/>
      <c r="D17" s="399"/>
      <c r="E17" s="399"/>
      <c r="F17" s="399"/>
      <c r="G17" s="399"/>
      <c r="H17" s="399"/>
      <c r="I17" s="399"/>
      <c r="J17" s="400"/>
      <c r="K17" s="33">
        <f t="shared" si="1"/>
        <v>0</v>
      </c>
      <c r="L17" s="190">
        <f>IF('School Info'!$W$7&gt;0,L16+1,"--")</f>
        <v>11</v>
      </c>
      <c r="M17" s="191">
        <f t="shared" si="14"/>
        <v>44906</v>
      </c>
      <c r="N17" s="192" t="str">
        <f t="shared" si="2"/>
        <v>Sunday</v>
      </c>
      <c r="O17" s="193" t="str">
        <f t="shared" si="3"/>
        <v>रवि॰अव॰</v>
      </c>
      <c r="P17" s="179" t="str">
        <f t="shared" si="4"/>
        <v>Holiday</v>
      </c>
      <c r="Q17" s="181">
        <f t="shared" si="5"/>
        <v>0</v>
      </c>
      <c r="R17" s="179" t="str">
        <f t="shared" si="6"/>
        <v>---</v>
      </c>
      <c r="S17" s="194">
        <f>IF('School Info'!$W$7&gt;=$L17,S16,"---")</f>
        <v>53</v>
      </c>
      <c r="T17" s="194">
        <f>IF('School Info'!$W$7&gt;=$L17,T16,"---")</f>
        <v>53</v>
      </c>
      <c r="U17" s="194">
        <f>IF('School Info'!$W$7&gt;=$L17,U16,"---")</f>
        <v>53</v>
      </c>
      <c r="V17" s="194">
        <f>IF('School Info'!$W$7&gt;=$L17,V16,"---")</f>
        <v>53</v>
      </c>
      <c r="W17" s="194">
        <f>IF('School Info'!$W$7&gt;=$L17,W16,"---")</f>
        <v>53</v>
      </c>
      <c r="X17" s="195">
        <f t="shared" si="15"/>
        <v>265</v>
      </c>
      <c r="Y17" s="194">
        <f>IF('School Info'!$W$7&gt;=$L17,Y16,"---")</f>
        <v>53</v>
      </c>
      <c r="Z17" s="194">
        <f>IF('School Info'!$W$7&gt;=$L17,Z16,"---")</f>
        <v>53</v>
      </c>
      <c r="AA17" s="194">
        <f>IF('School Info'!$W$7&gt;=$L17,AA16,"---")</f>
        <v>53</v>
      </c>
      <c r="AB17" s="185">
        <f t="shared" si="16"/>
        <v>159</v>
      </c>
      <c r="AC17" s="186"/>
      <c r="AD17" s="186"/>
      <c r="AE17" s="186"/>
      <c r="AF17" s="186"/>
      <c r="AG17" s="186"/>
      <c r="AH17" s="185">
        <f t="shared" si="7"/>
        <v>0</v>
      </c>
      <c r="AI17" s="186"/>
      <c r="AJ17" s="186"/>
      <c r="AK17" s="186"/>
      <c r="AL17" s="185">
        <f t="shared" si="8"/>
        <v>0</v>
      </c>
      <c r="AM17" s="196"/>
      <c r="AN17" s="196"/>
      <c r="AO17" s="197"/>
      <c r="AP17" s="198"/>
      <c r="AQ17" s="377"/>
      <c r="AR17" s="378"/>
      <c r="AS17" s="378"/>
      <c r="AT17" s="379"/>
      <c r="AU17" s="439"/>
      <c r="AV17" s="51" t="s">
        <v>60</v>
      </c>
      <c r="AW17" s="21">
        <f t="shared" si="9"/>
        <v>0</v>
      </c>
      <c r="AX17" s="21">
        <f t="shared" si="10"/>
        <v>0</v>
      </c>
      <c r="AY17" s="21">
        <f t="shared" si="11"/>
        <v>0</v>
      </c>
      <c r="AZ17" s="21">
        <f t="shared" si="12"/>
        <v>0</v>
      </c>
      <c r="BA17" s="51"/>
      <c r="BB17" s="22">
        <f>AW17*'School Info'!$E$19</f>
        <v>0</v>
      </c>
      <c r="BC17" s="22">
        <f>(AX17*'School Info'!$C$23)/1000</f>
        <v>0</v>
      </c>
      <c r="BD17" s="22">
        <f>AY17*'School Info'!$E$20</f>
        <v>0</v>
      </c>
      <c r="BE17" s="22">
        <f>(AZ17*'School Info'!$E$23)/1000</f>
        <v>0</v>
      </c>
      <c r="BG17" s="51">
        <f>IF(OR(AH17&gt;0,AL17&gt;0),MAX($BG$14:BG16)+3,0)</f>
        <v>0</v>
      </c>
      <c r="BI17" s="512"/>
      <c r="BJ17" s="512"/>
      <c r="BK17" s="512"/>
      <c r="BL17" s="512"/>
    </row>
    <row r="18" spans="1:64" ht="23.25" customHeight="1" thickBot="1">
      <c r="A18" s="293"/>
      <c r="B18" s="401"/>
      <c r="C18" s="402"/>
      <c r="D18" s="402"/>
      <c r="E18" s="402"/>
      <c r="F18" s="402"/>
      <c r="G18" s="402"/>
      <c r="H18" s="402"/>
      <c r="I18" s="402"/>
      <c r="J18" s="403"/>
      <c r="K18" s="33">
        <f t="shared" si="1"/>
        <v>0</v>
      </c>
      <c r="L18" s="190">
        <f>IF('School Info'!$W$7&gt;0,L17+1,"--")</f>
        <v>12</v>
      </c>
      <c r="M18" s="191">
        <f t="shared" si="14"/>
        <v>44907</v>
      </c>
      <c r="N18" s="192" t="str">
        <f t="shared" si="2"/>
        <v>Monday</v>
      </c>
      <c r="O18" s="193" t="str">
        <f t="shared" si="3"/>
        <v>खुला</v>
      </c>
      <c r="P18" s="179" t="str">
        <f t="shared" si="4"/>
        <v>Monday</v>
      </c>
      <c r="Q18" s="181" t="str">
        <f t="shared" si="5"/>
        <v>---</v>
      </c>
      <c r="R18" s="179" t="str">
        <f t="shared" si="6"/>
        <v>---</v>
      </c>
      <c r="S18" s="194">
        <f>IF('School Info'!$W$7&gt;=$L18,S17,"---")</f>
        <v>53</v>
      </c>
      <c r="T18" s="194">
        <f>IF('School Info'!$W$7&gt;=$L18,T17,"---")</f>
        <v>53</v>
      </c>
      <c r="U18" s="194">
        <f>IF('School Info'!$W$7&gt;=$L18,U17,"---")</f>
        <v>53</v>
      </c>
      <c r="V18" s="194">
        <f>IF('School Info'!$W$7&gt;=$L18,V17,"---")</f>
        <v>53</v>
      </c>
      <c r="W18" s="194">
        <f>IF('School Info'!$W$7&gt;=$L18,W17,"---")</f>
        <v>53</v>
      </c>
      <c r="X18" s="195">
        <f t="shared" si="15"/>
        <v>265</v>
      </c>
      <c r="Y18" s="194">
        <f>IF('School Info'!$W$7&gt;=$L18,Y17,"---")</f>
        <v>53</v>
      </c>
      <c r="Z18" s="194">
        <f>IF('School Info'!$W$7&gt;=$L18,Z17,"---")</f>
        <v>53</v>
      </c>
      <c r="AA18" s="194">
        <f>IF('School Info'!$W$7&gt;=$L18,AA17,"---")</f>
        <v>53</v>
      </c>
      <c r="AB18" s="185">
        <f t="shared" si="16"/>
        <v>159</v>
      </c>
      <c r="AC18" s="186"/>
      <c r="AD18" s="186"/>
      <c r="AE18" s="186"/>
      <c r="AF18" s="186"/>
      <c r="AG18" s="186"/>
      <c r="AH18" s="185">
        <f t="shared" si="7"/>
        <v>0</v>
      </c>
      <c r="AI18" s="186"/>
      <c r="AJ18" s="186"/>
      <c r="AK18" s="186"/>
      <c r="AL18" s="185">
        <f t="shared" si="8"/>
        <v>0</v>
      </c>
      <c r="AM18" s="196"/>
      <c r="AN18" s="196"/>
      <c r="AO18" s="197"/>
      <c r="AP18" s="198"/>
      <c r="AQ18" s="377"/>
      <c r="AR18" s="378"/>
      <c r="AS18" s="378"/>
      <c r="AT18" s="379"/>
      <c r="AU18" s="439"/>
      <c r="AV18" s="51" t="s">
        <v>61</v>
      </c>
      <c r="AW18" s="21">
        <f t="shared" si="9"/>
        <v>0</v>
      </c>
      <c r="AX18" s="21">
        <f t="shared" si="10"/>
        <v>0</v>
      </c>
      <c r="AY18" s="21">
        <f t="shared" si="11"/>
        <v>0</v>
      </c>
      <c r="AZ18" s="21">
        <f t="shared" si="12"/>
        <v>0</v>
      </c>
      <c r="BA18" s="51"/>
      <c r="BB18" s="22">
        <f>AW18*'School Info'!$E$19</f>
        <v>0</v>
      </c>
      <c r="BC18" s="22">
        <f>(AX18*'School Info'!$C$23)/1000</f>
        <v>0</v>
      </c>
      <c r="BD18" s="22">
        <f>AY18*'School Info'!$E$20</f>
        <v>0</v>
      </c>
      <c r="BE18" s="22">
        <f>(AZ18*'School Info'!$E$23)/1000</f>
        <v>0</v>
      </c>
      <c r="BG18" s="51">
        <f>IF(OR(AH18&gt;0,AL18&gt;0),MAX($BG$14:BG17)+3,0)</f>
        <v>0</v>
      </c>
      <c r="BI18" s="512"/>
      <c r="BJ18" s="512"/>
      <c r="BK18" s="512"/>
      <c r="BL18" s="512"/>
    </row>
    <row r="19" spans="1:64" ht="23.25" customHeight="1">
      <c r="A19" s="293"/>
      <c r="B19" s="383" t="s">
        <v>26</v>
      </c>
      <c r="C19" s="384"/>
      <c r="D19" s="385"/>
      <c r="E19" s="383" t="s">
        <v>27</v>
      </c>
      <c r="F19" s="384"/>
      <c r="G19" s="385"/>
      <c r="H19" s="386" t="s">
        <v>28</v>
      </c>
      <c r="I19" s="387"/>
      <c r="J19" s="388"/>
      <c r="K19" s="33">
        <f t="shared" si="1"/>
        <v>0</v>
      </c>
      <c r="L19" s="190">
        <f>IF('School Info'!$W$7&gt;0,L18+1,"--")</f>
        <v>13</v>
      </c>
      <c r="M19" s="191">
        <f t="shared" si="14"/>
        <v>44908</v>
      </c>
      <c r="N19" s="192" t="str">
        <f t="shared" si="2"/>
        <v>Tuesday</v>
      </c>
      <c r="O19" s="193" t="str">
        <f t="shared" si="3"/>
        <v>खुला</v>
      </c>
      <c r="P19" s="179" t="str">
        <f t="shared" si="4"/>
        <v>Tuesday</v>
      </c>
      <c r="Q19" s="181" t="str">
        <f t="shared" si="5"/>
        <v xml:space="preserve">दूध </v>
      </c>
      <c r="R19" s="179" t="str">
        <f t="shared" si="6"/>
        <v>M</v>
      </c>
      <c r="S19" s="194">
        <f>IF('School Info'!$W$7&gt;=$L19,S18,"---")</f>
        <v>53</v>
      </c>
      <c r="T19" s="194">
        <f>IF('School Info'!$W$7&gt;=$L19,T18,"---")</f>
        <v>53</v>
      </c>
      <c r="U19" s="194">
        <f>IF('School Info'!$W$7&gt;=$L19,U18,"---")</f>
        <v>53</v>
      </c>
      <c r="V19" s="194">
        <f>IF('School Info'!$W$7&gt;=$L19,V18,"---")</f>
        <v>53</v>
      </c>
      <c r="W19" s="194">
        <f>IF('School Info'!$W$7&gt;=$L19,W18,"---")</f>
        <v>53</v>
      </c>
      <c r="X19" s="195">
        <f t="shared" si="15"/>
        <v>265</v>
      </c>
      <c r="Y19" s="194">
        <f>IF('School Info'!$W$7&gt;=$L19,Y18,"---")</f>
        <v>53</v>
      </c>
      <c r="Z19" s="194">
        <f>IF('School Info'!$W$7&gt;=$L19,Z18,"---")</f>
        <v>53</v>
      </c>
      <c r="AA19" s="194">
        <f>IF('School Info'!$W$7&gt;=$L19,AA18,"---")</f>
        <v>53</v>
      </c>
      <c r="AB19" s="185">
        <f t="shared" si="16"/>
        <v>159</v>
      </c>
      <c r="AC19" s="186"/>
      <c r="AD19" s="186"/>
      <c r="AE19" s="186"/>
      <c r="AF19" s="186"/>
      <c r="AG19" s="186"/>
      <c r="AH19" s="185">
        <f t="shared" si="7"/>
        <v>0</v>
      </c>
      <c r="AI19" s="186"/>
      <c r="AJ19" s="186"/>
      <c r="AK19" s="186"/>
      <c r="AL19" s="185">
        <f t="shared" si="8"/>
        <v>0</v>
      </c>
      <c r="AM19" s="196"/>
      <c r="AN19" s="196"/>
      <c r="AO19" s="197"/>
      <c r="AP19" s="198"/>
      <c r="AQ19" s="377"/>
      <c r="AR19" s="378"/>
      <c r="AS19" s="378"/>
      <c r="AT19" s="379"/>
      <c r="AU19" s="439"/>
      <c r="AV19" s="51" t="s">
        <v>62</v>
      </c>
      <c r="AW19" s="21">
        <f t="shared" si="9"/>
        <v>0</v>
      </c>
      <c r="AX19" s="21">
        <f t="shared" si="10"/>
        <v>0</v>
      </c>
      <c r="AY19" s="21">
        <f t="shared" si="11"/>
        <v>0</v>
      </c>
      <c r="AZ19" s="21">
        <f t="shared" si="12"/>
        <v>0</v>
      </c>
      <c r="BA19" s="51"/>
      <c r="BB19" s="22">
        <f>AW19*'School Info'!$E$19</f>
        <v>0</v>
      </c>
      <c r="BC19" s="22">
        <f>(AX19*'School Info'!$C$23)/1000</f>
        <v>0</v>
      </c>
      <c r="BD19" s="22">
        <f>AY19*'School Info'!$E$20</f>
        <v>0</v>
      </c>
      <c r="BE19" s="22">
        <f>(AZ19*'School Info'!$E$23)/1000</f>
        <v>0</v>
      </c>
      <c r="BG19" s="51">
        <f>IF(OR(AH19&gt;0,AL19&gt;0),MAX($BG$14:BG18)+3,0)</f>
        <v>0</v>
      </c>
      <c r="BI19" s="512"/>
      <c r="BJ19" s="512"/>
      <c r="BK19" s="512"/>
      <c r="BL19" s="512"/>
    </row>
    <row r="20" spans="1:64" ht="23.25" customHeight="1">
      <c r="A20" s="293"/>
      <c r="B20" s="389" t="s">
        <v>83</v>
      </c>
      <c r="C20" s="390"/>
      <c r="D20" s="391"/>
      <c r="E20" s="392" t="s">
        <v>29</v>
      </c>
      <c r="F20" s="393"/>
      <c r="G20" s="394"/>
      <c r="H20" s="395" t="s">
        <v>89</v>
      </c>
      <c r="I20" s="396"/>
      <c r="J20" s="397"/>
      <c r="K20" s="33">
        <f t="shared" si="1"/>
        <v>0</v>
      </c>
      <c r="L20" s="190">
        <f>IF('School Info'!$W$7&gt;0,L19+1,"--")</f>
        <v>14</v>
      </c>
      <c r="M20" s="191">
        <f t="shared" si="14"/>
        <v>44909</v>
      </c>
      <c r="N20" s="192" t="str">
        <f t="shared" si="2"/>
        <v>Wednesday</v>
      </c>
      <c r="O20" s="193" t="str">
        <f t="shared" si="3"/>
        <v>खुला</v>
      </c>
      <c r="P20" s="179" t="str">
        <f t="shared" si="4"/>
        <v>Wednesday</v>
      </c>
      <c r="Q20" s="181" t="str">
        <f t="shared" si="5"/>
        <v>---</v>
      </c>
      <c r="R20" s="179" t="str">
        <f t="shared" si="6"/>
        <v>---</v>
      </c>
      <c r="S20" s="194">
        <f>IF('School Info'!$W$7&gt;=$L20,S19,"---")</f>
        <v>53</v>
      </c>
      <c r="T20" s="194">
        <f>IF('School Info'!$W$7&gt;=$L20,T19,"---")</f>
        <v>53</v>
      </c>
      <c r="U20" s="194">
        <f>IF('School Info'!$W$7&gt;=$L20,U19,"---")</f>
        <v>53</v>
      </c>
      <c r="V20" s="194">
        <f>IF('School Info'!$W$7&gt;=$L20,V19,"---")</f>
        <v>53</v>
      </c>
      <c r="W20" s="194">
        <f>IF('School Info'!$W$7&gt;=$L20,W19,"---")</f>
        <v>53</v>
      </c>
      <c r="X20" s="195">
        <f t="shared" si="15"/>
        <v>265</v>
      </c>
      <c r="Y20" s="194">
        <f>IF('School Info'!$W$7&gt;=$L20,Y19,"---")</f>
        <v>53</v>
      </c>
      <c r="Z20" s="194">
        <f>IF('School Info'!$W$7&gt;=$L20,Z19,"---")</f>
        <v>53</v>
      </c>
      <c r="AA20" s="194">
        <f>IF('School Info'!$W$7&gt;=$L20,AA19,"---")</f>
        <v>53</v>
      </c>
      <c r="AB20" s="185">
        <f t="shared" si="16"/>
        <v>159</v>
      </c>
      <c r="AC20" s="186"/>
      <c r="AD20" s="186"/>
      <c r="AE20" s="186"/>
      <c r="AF20" s="186"/>
      <c r="AG20" s="186"/>
      <c r="AH20" s="185">
        <f t="shared" si="7"/>
        <v>0</v>
      </c>
      <c r="AI20" s="186"/>
      <c r="AJ20" s="186"/>
      <c r="AK20" s="186"/>
      <c r="AL20" s="185">
        <f t="shared" si="8"/>
        <v>0</v>
      </c>
      <c r="AM20" s="196"/>
      <c r="AN20" s="196"/>
      <c r="AO20" s="197"/>
      <c r="AP20" s="198"/>
      <c r="AQ20" s="377"/>
      <c r="AR20" s="378"/>
      <c r="AS20" s="378"/>
      <c r="AT20" s="379"/>
      <c r="AU20" s="439"/>
      <c r="AV20" s="51" t="s">
        <v>63</v>
      </c>
      <c r="AW20" s="21">
        <f t="shared" si="9"/>
        <v>0</v>
      </c>
      <c r="AX20" s="21">
        <f t="shared" si="10"/>
        <v>0</v>
      </c>
      <c r="AY20" s="21">
        <f t="shared" si="11"/>
        <v>0</v>
      </c>
      <c r="AZ20" s="21">
        <f t="shared" si="12"/>
        <v>0</v>
      </c>
      <c r="BA20" s="51"/>
      <c r="BB20" s="22">
        <f>AW20*'School Info'!$E$19</f>
        <v>0</v>
      </c>
      <c r="BC20" s="22">
        <f>(AX20*'School Info'!$C$23)/1000</f>
        <v>0</v>
      </c>
      <c r="BD20" s="22">
        <f>AY20*'School Info'!$E$20</f>
        <v>0</v>
      </c>
      <c r="BE20" s="22">
        <f>(AZ20*'School Info'!$E$23)/1000</f>
        <v>0</v>
      </c>
      <c r="BG20" s="51">
        <f>IF(OR(AH20&gt;0,AL20&gt;0),MAX($BG$14:BG19)+3,0)</f>
        <v>0</v>
      </c>
      <c r="BI20" s="512"/>
      <c r="BJ20" s="512"/>
      <c r="BK20" s="512"/>
      <c r="BL20" s="512"/>
    </row>
    <row r="21" spans="1:64" ht="23.25" customHeight="1">
      <c r="A21" s="293"/>
      <c r="B21" s="389" t="s">
        <v>84</v>
      </c>
      <c r="C21" s="390"/>
      <c r="D21" s="391"/>
      <c r="E21" s="392" t="s">
        <v>124</v>
      </c>
      <c r="F21" s="393"/>
      <c r="G21" s="394"/>
      <c r="H21" s="410" t="s">
        <v>30</v>
      </c>
      <c r="I21" s="396"/>
      <c r="J21" s="397"/>
      <c r="K21" s="33">
        <f t="shared" si="1"/>
        <v>0</v>
      </c>
      <c r="L21" s="190">
        <f>IF('School Info'!$W$7&gt;0,L20+1,"--")</f>
        <v>15</v>
      </c>
      <c r="M21" s="191">
        <f t="shared" si="14"/>
        <v>44910</v>
      </c>
      <c r="N21" s="192" t="str">
        <f t="shared" si="2"/>
        <v>Thursday</v>
      </c>
      <c r="O21" s="193" t="str">
        <f t="shared" si="3"/>
        <v>खुला</v>
      </c>
      <c r="P21" s="179" t="str">
        <f t="shared" si="4"/>
        <v>Thursday</v>
      </c>
      <c r="Q21" s="181" t="str">
        <f t="shared" si="5"/>
        <v>---</v>
      </c>
      <c r="R21" s="179" t="str">
        <f t="shared" si="6"/>
        <v>---</v>
      </c>
      <c r="S21" s="194">
        <f>IF('School Info'!$W$7&gt;=$L21,S20,"---")</f>
        <v>53</v>
      </c>
      <c r="T21" s="194">
        <f>IF('School Info'!$W$7&gt;=$L21,T20,"---")</f>
        <v>53</v>
      </c>
      <c r="U21" s="194">
        <f>IF('School Info'!$W$7&gt;=$L21,U20,"---")</f>
        <v>53</v>
      </c>
      <c r="V21" s="194">
        <f>IF('School Info'!$W$7&gt;=$L21,V20,"---")</f>
        <v>53</v>
      </c>
      <c r="W21" s="194">
        <f>IF('School Info'!$W$7&gt;=$L21,W20,"---")</f>
        <v>53</v>
      </c>
      <c r="X21" s="195">
        <f t="shared" si="15"/>
        <v>265</v>
      </c>
      <c r="Y21" s="194">
        <f>IF('School Info'!$W$7&gt;=$L21,Y20,"---")</f>
        <v>53</v>
      </c>
      <c r="Z21" s="194">
        <f>IF('School Info'!$W$7&gt;=$L21,Z20,"---")</f>
        <v>53</v>
      </c>
      <c r="AA21" s="194">
        <f>IF('School Info'!$W$7&gt;=$L21,AA20,"---")</f>
        <v>53</v>
      </c>
      <c r="AB21" s="185">
        <f t="shared" si="16"/>
        <v>159</v>
      </c>
      <c r="AC21" s="186"/>
      <c r="AD21" s="186"/>
      <c r="AE21" s="186"/>
      <c r="AF21" s="186"/>
      <c r="AG21" s="186"/>
      <c r="AH21" s="185">
        <f t="shared" si="7"/>
        <v>0</v>
      </c>
      <c r="AI21" s="186"/>
      <c r="AJ21" s="186"/>
      <c r="AK21" s="186"/>
      <c r="AL21" s="185">
        <f t="shared" si="8"/>
        <v>0</v>
      </c>
      <c r="AM21" s="196"/>
      <c r="AN21" s="196"/>
      <c r="AO21" s="197"/>
      <c r="AP21" s="198"/>
      <c r="AQ21" s="377"/>
      <c r="AR21" s="378"/>
      <c r="AS21" s="378"/>
      <c r="AT21" s="379"/>
      <c r="AU21" s="439"/>
      <c r="AV21" s="51" t="s">
        <v>64</v>
      </c>
      <c r="AW21" s="21">
        <f t="shared" si="9"/>
        <v>0</v>
      </c>
      <c r="AX21" s="21">
        <f t="shared" si="10"/>
        <v>0</v>
      </c>
      <c r="AY21" s="21">
        <f t="shared" si="11"/>
        <v>0</v>
      </c>
      <c r="AZ21" s="21">
        <f t="shared" si="12"/>
        <v>0</v>
      </c>
      <c r="BA21" s="51"/>
      <c r="BB21" s="22">
        <f>AW21*'School Info'!$E$19</f>
        <v>0</v>
      </c>
      <c r="BC21" s="22">
        <f>(AX21*'School Info'!$C$23)/1000</f>
        <v>0</v>
      </c>
      <c r="BD21" s="22">
        <f>AY21*'School Info'!$E$20</f>
        <v>0</v>
      </c>
      <c r="BE21" s="22">
        <f>(AZ21*'School Info'!$E$23)/1000</f>
        <v>0</v>
      </c>
      <c r="BG21" s="51">
        <f>IF(OR(AH21&gt;0,AL21&gt;0),4,0)</f>
        <v>0</v>
      </c>
      <c r="BI21" s="511">
        <f t="shared" ref="BI21" si="22">SUM(AM21:AM27)</f>
        <v>0</v>
      </c>
      <c r="BJ21" s="511">
        <f t="shared" ref="BJ21" si="23">SUM(AN21:AN27)</f>
        <v>0</v>
      </c>
      <c r="BK21" s="511">
        <f t="shared" ref="BK21" si="24">SUM(AO21:AO27)</f>
        <v>0</v>
      </c>
      <c r="BL21" s="511">
        <f t="shared" ref="BL21" si="25">SUM(AP21:AP27)</f>
        <v>0</v>
      </c>
    </row>
    <row r="22" spans="1:64" ht="23.25" customHeight="1">
      <c r="A22" s="293"/>
      <c r="B22" s="389" t="s">
        <v>85</v>
      </c>
      <c r="C22" s="390"/>
      <c r="D22" s="391"/>
      <c r="E22" s="392" t="s">
        <v>31</v>
      </c>
      <c r="F22" s="393"/>
      <c r="G22" s="394"/>
      <c r="H22" s="395" t="s">
        <v>89</v>
      </c>
      <c r="I22" s="396"/>
      <c r="J22" s="397"/>
      <c r="K22" s="33">
        <f t="shared" si="1"/>
        <v>0</v>
      </c>
      <c r="L22" s="190">
        <f>IF('School Info'!$W$7&gt;0,L21+1,"--")</f>
        <v>16</v>
      </c>
      <c r="M22" s="191">
        <f>M21+1</f>
        <v>44911</v>
      </c>
      <c r="N22" s="192" t="str">
        <f t="shared" si="2"/>
        <v>Friday</v>
      </c>
      <c r="O22" s="193" t="str">
        <f t="shared" si="3"/>
        <v>खुला</v>
      </c>
      <c r="P22" s="179" t="str">
        <f t="shared" si="4"/>
        <v>Friday</v>
      </c>
      <c r="Q22" s="181" t="str">
        <f t="shared" si="5"/>
        <v xml:space="preserve">दूध </v>
      </c>
      <c r="R22" s="179" t="str">
        <f t="shared" si="6"/>
        <v>M</v>
      </c>
      <c r="S22" s="194">
        <f>IF('School Info'!$W$7&gt;=$L22,S21,"---")</f>
        <v>53</v>
      </c>
      <c r="T22" s="194">
        <f>IF('School Info'!$W$7&gt;=$L22,T21,"---")</f>
        <v>53</v>
      </c>
      <c r="U22" s="194">
        <f>IF('School Info'!$W$7&gt;=$L22,U21,"---")</f>
        <v>53</v>
      </c>
      <c r="V22" s="194">
        <f>IF('School Info'!$W$7&gt;=$L22,V21,"---")</f>
        <v>53</v>
      </c>
      <c r="W22" s="194">
        <f>IF('School Info'!$W$7&gt;=$L22,W21,"---")</f>
        <v>53</v>
      </c>
      <c r="X22" s="195">
        <f t="shared" si="15"/>
        <v>265</v>
      </c>
      <c r="Y22" s="194">
        <f>IF('School Info'!$W$7&gt;=$L22,Y21,"---")</f>
        <v>53</v>
      </c>
      <c r="Z22" s="194">
        <f>IF('School Info'!$W$7&gt;=$L22,Z21,"---")</f>
        <v>53</v>
      </c>
      <c r="AA22" s="194">
        <f>IF('School Info'!$W$7&gt;=$L22,AA21,"---")</f>
        <v>53</v>
      </c>
      <c r="AB22" s="185">
        <f t="shared" si="16"/>
        <v>159</v>
      </c>
      <c r="AC22" s="186"/>
      <c r="AD22" s="186"/>
      <c r="AE22" s="186"/>
      <c r="AF22" s="186"/>
      <c r="AG22" s="186"/>
      <c r="AH22" s="185">
        <f t="shared" si="7"/>
        <v>0</v>
      </c>
      <c r="AI22" s="186"/>
      <c r="AJ22" s="186"/>
      <c r="AK22" s="186"/>
      <c r="AL22" s="185">
        <f t="shared" si="8"/>
        <v>0</v>
      </c>
      <c r="AM22" s="196"/>
      <c r="AN22" s="196"/>
      <c r="AO22" s="197"/>
      <c r="AP22" s="198"/>
      <c r="AQ22" s="377"/>
      <c r="AR22" s="378"/>
      <c r="AS22" s="378"/>
      <c r="AT22" s="379"/>
      <c r="AU22" s="439"/>
      <c r="AV22" s="51" t="s">
        <v>65</v>
      </c>
      <c r="AW22" s="21">
        <f t="shared" si="9"/>
        <v>0</v>
      </c>
      <c r="AX22" s="21">
        <f t="shared" si="10"/>
        <v>0</v>
      </c>
      <c r="AY22" s="21">
        <f t="shared" si="11"/>
        <v>0</v>
      </c>
      <c r="AZ22" s="21">
        <f t="shared" si="12"/>
        <v>0</v>
      </c>
      <c r="BA22" s="51"/>
      <c r="BB22" s="22">
        <f>AW22*'School Info'!$E$19</f>
        <v>0</v>
      </c>
      <c r="BC22" s="22">
        <f>(AX22*'School Info'!$C$23)/1000</f>
        <v>0</v>
      </c>
      <c r="BD22" s="22">
        <f>AY22*'School Info'!$E$20</f>
        <v>0</v>
      </c>
      <c r="BE22" s="22">
        <f>(AZ22*'School Info'!$E$23)/1000</f>
        <v>0</v>
      </c>
      <c r="BG22" s="51">
        <f>IF(OR(AH22&gt;0,AL22&gt;0),MAX(BG21)+4,0)</f>
        <v>0</v>
      </c>
      <c r="BI22" s="512"/>
      <c r="BJ22" s="512"/>
      <c r="BK22" s="512"/>
      <c r="BL22" s="512"/>
    </row>
    <row r="23" spans="1:64" ht="23.25" customHeight="1">
      <c r="A23" s="293"/>
      <c r="B23" s="389" t="s">
        <v>86</v>
      </c>
      <c r="C23" s="390"/>
      <c r="D23" s="391"/>
      <c r="E23" s="392" t="s">
        <v>123</v>
      </c>
      <c r="F23" s="393"/>
      <c r="G23" s="394"/>
      <c r="H23" s="395" t="s">
        <v>89</v>
      </c>
      <c r="I23" s="396"/>
      <c r="J23" s="397"/>
      <c r="K23" s="33">
        <f t="shared" si="1"/>
        <v>0</v>
      </c>
      <c r="L23" s="190">
        <f>IF('School Info'!$W$7&gt;0,L22+1,"--")</f>
        <v>17</v>
      </c>
      <c r="M23" s="191">
        <f t="shared" si="14"/>
        <v>44912</v>
      </c>
      <c r="N23" s="192" t="str">
        <f t="shared" si="2"/>
        <v>Saturday</v>
      </c>
      <c r="O23" s="193" t="str">
        <f t="shared" si="3"/>
        <v>खुला</v>
      </c>
      <c r="P23" s="179" t="str">
        <f t="shared" si="4"/>
        <v>Saturday</v>
      </c>
      <c r="Q23" s="181" t="str">
        <f t="shared" si="5"/>
        <v>---</v>
      </c>
      <c r="R23" s="179" t="str">
        <f t="shared" si="6"/>
        <v>---</v>
      </c>
      <c r="S23" s="194">
        <f>IF('School Info'!$W$7&gt;=$L23,S22,"---")</f>
        <v>53</v>
      </c>
      <c r="T23" s="194">
        <f>IF('School Info'!$W$7&gt;=$L23,T22,"---")</f>
        <v>53</v>
      </c>
      <c r="U23" s="194">
        <f>IF('School Info'!$W$7&gt;=$L23,U22,"---")</f>
        <v>53</v>
      </c>
      <c r="V23" s="194">
        <f>IF('School Info'!$W$7&gt;=$L23,V22,"---")</f>
        <v>53</v>
      </c>
      <c r="W23" s="194">
        <f>IF('School Info'!$W$7&gt;=$L23,W22,"---")</f>
        <v>53</v>
      </c>
      <c r="X23" s="195">
        <f t="shared" si="15"/>
        <v>265</v>
      </c>
      <c r="Y23" s="194">
        <f>IF('School Info'!$W$7&gt;=$L23,Y22,"---")</f>
        <v>53</v>
      </c>
      <c r="Z23" s="194">
        <f>IF('School Info'!$W$7&gt;=$L23,Z22,"---")</f>
        <v>53</v>
      </c>
      <c r="AA23" s="194">
        <f>IF('School Info'!$W$7&gt;=$L23,AA22,"---")</f>
        <v>53</v>
      </c>
      <c r="AB23" s="185">
        <f t="shared" si="16"/>
        <v>159</v>
      </c>
      <c r="AC23" s="186"/>
      <c r="AD23" s="186"/>
      <c r="AE23" s="186"/>
      <c r="AF23" s="186"/>
      <c r="AG23" s="186"/>
      <c r="AH23" s="185">
        <f t="shared" si="7"/>
        <v>0</v>
      </c>
      <c r="AI23" s="186"/>
      <c r="AJ23" s="186"/>
      <c r="AK23" s="186"/>
      <c r="AL23" s="185">
        <f t="shared" si="8"/>
        <v>0</v>
      </c>
      <c r="AM23" s="196"/>
      <c r="AN23" s="196"/>
      <c r="AO23" s="197"/>
      <c r="AP23" s="198"/>
      <c r="AQ23" s="377"/>
      <c r="AR23" s="378"/>
      <c r="AS23" s="378"/>
      <c r="AT23" s="379"/>
      <c r="AU23" s="439"/>
      <c r="AV23" s="51" t="s">
        <v>66</v>
      </c>
      <c r="AW23" s="21">
        <f t="shared" si="9"/>
        <v>0</v>
      </c>
      <c r="AX23" s="21">
        <f t="shared" si="10"/>
        <v>0</v>
      </c>
      <c r="AY23" s="21">
        <f t="shared" si="11"/>
        <v>0</v>
      </c>
      <c r="AZ23" s="21">
        <f t="shared" si="12"/>
        <v>0</v>
      </c>
      <c r="BA23" s="51"/>
      <c r="BB23" s="22">
        <f>AW23*'School Info'!$E$19</f>
        <v>0</v>
      </c>
      <c r="BC23" s="22">
        <f>(AX23*'School Info'!$C$23)/1000</f>
        <v>0</v>
      </c>
      <c r="BD23" s="22">
        <f>AY23*'School Info'!$E$20</f>
        <v>0</v>
      </c>
      <c r="BE23" s="22">
        <f>(AZ23*'School Info'!$E$23)/1000</f>
        <v>0</v>
      </c>
      <c r="BG23" s="51">
        <f>IF(OR(AH23&gt;0,AL23&gt;0),MAX($BG$21:BG22)+4,0)</f>
        <v>0</v>
      </c>
      <c r="BI23" s="512"/>
      <c r="BJ23" s="512"/>
      <c r="BK23" s="512"/>
      <c r="BL23" s="512"/>
    </row>
    <row r="24" spans="1:64" ht="23.25" customHeight="1">
      <c r="A24" s="293"/>
      <c r="B24" s="389" t="s">
        <v>87</v>
      </c>
      <c r="C24" s="390"/>
      <c r="D24" s="391"/>
      <c r="E24" s="392" t="s">
        <v>31</v>
      </c>
      <c r="F24" s="393"/>
      <c r="G24" s="394"/>
      <c r="H24" s="410" t="s">
        <v>30</v>
      </c>
      <c r="I24" s="396"/>
      <c r="J24" s="397"/>
      <c r="K24" s="33">
        <f t="shared" si="1"/>
        <v>0</v>
      </c>
      <c r="L24" s="190">
        <f>IF('School Info'!$W$7&gt;0,L23+1,"--")</f>
        <v>18</v>
      </c>
      <c r="M24" s="191">
        <f t="shared" si="14"/>
        <v>44913</v>
      </c>
      <c r="N24" s="192" t="str">
        <f t="shared" si="2"/>
        <v>Sunday</v>
      </c>
      <c r="O24" s="193" t="str">
        <f t="shared" si="3"/>
        <v>रवि॰अव॰</v>
      </c>
      <c r="P24" s="179" t="str">
        <f t="shared" si="4"/>
        <v>Holiday</v>
      </c>
      <c r="Q24" s="181">
        <f t="shared" si="5"/>
        <v>0</v>
      </c>
      <c r="R24" s="179" t="str">
        <f t="shared" si="6"/>
        <v>---</v>
      </c>
      <c r="S24" s="194">
        <f>IF('School Info'!$W$7&gt;=$L24,S23,"---")</f>
        <v>53</v>
      </c>
      <c r="T24" s="194">
        <f>IF('School Info'!$W$7&gt;=$L24,T23,"---")</f>
        <v>53</v>
      </c>
      <c r="U24" s="194">
        <f>IF('School Info'!$W$7&gt;=$L24,U23,"---")</f>
        <v>53</v>
      </c>
      <c r="V24" s="194">
        <f>IF('School Info'!$W$7&gt;=$L24,V23,"---")</f>
        <v>53</v>
      </c>
      <c r="W24" s="194">
        <f>IF('School Info'!$W$7&gt;=$L24,W23,"---")</f>
        <v>53</v>
      </c>
      <c r="X24" s="195">
        <f t="shared" si="15"/>
        <v>265</v>
      </c>
      <c r="Y24" s="194">
        <f>IF('School Info'!$W$7&gt;=$L24,Y23,"---")</f>
        <v>53</v>
      </c>
      <c r="Z24" s="194">
        <f>IF('School Info'!$W$7&gt;=$L24,Z23,"---")</f>
        <v>53</v>
      </c>
      <c r="AA24" s="194">
        <f>IF('School Info'!$W$7&gt;=$L24,AA23,"---")</f>
        <v>53</v>
      </c>
      <c r="AB24" s="185">
        <f t="shared" si="16"/>
        <v>159</v>
      </c>
      <c r="AC24" s="186"/>
      <c r="AD24" s="186"/>
      <c r="AE24" s="186"/>
      <c r="AF24" s="186"/>
      <c r="AG24" s="186"/>
      <c r="AH24" s="185">
        <f t="shared" si="7"/>
        <v>0</v>
      </c>
      <c r="AI24" s="186"/>
      <c r="AJ24" s="186"/>
      <c r="AK24" s="186"/>
      <c r="AL24" s="185">
        <f t="shared" si="8"/>
        <v>0</v>
      </c>
      <c r="AM24" s="196"/>
      <c r="AN24" s="196"/>
      <c r="AO24" s="197"/>
      <c r="AP24" s="198"/>
      <c r="AQ24" s="377"/>
      <c r="AR24" s="378"/>
      <c r="AS24" s="378"/>
      <c r="AT24" s="379"/>
      <c r="AU24" s="439"/>
      <c r="AV24" s="51" t="s">
        <v>68</v>
      </c>
      <c r="AW24" s="21">
        <f t="shared" si="9"/>
        <v>0</v>
      </c>
      <c r="AX24" s="21">
        <f t="shared" si="10"/>
        <v>0</v>
      </c>
      <c r="AY24" s="21">
        <f t="shared" si="11"/>
        <v>0</v>
      </c>
      <c r="AZ24" s="21">
        <f t="shared" si="12"/>
        <v>0</v>
      </c>
      <c r="BA24" s="51"/>
      <c r="BB24" s="22">
        <f>AW24*'School Info'!$E$19</f>
        <v>0</v>
      </c>
      <c r="BC24" s="22">
        <f>(AX24*'School Info'!$C$23)/1000</f>
        <v>0</v>
      </c>
      <c r="BD24" s="22">
        <f>AY24*'School Info'!$E$20</f>
        <v>0</v>
      </c>
      <c r="BE24" s="22">
        <f>(AZ24*'School Info'!$E$23)/1000</f>
        <v>0</v>
      </c>
      <c r="BG24" s="51">
        <f>IF(OR(AH24&gt;0,AL24&gt;0),MAX($BG$21:BG23)+4,0)</f>
        <v>0</v>
      </c>
      <c r="BI24" s="512"/>
      <c r="BJ24" s="512"/>
      <c r="BK24" s="512"/>
      <c r="BL24" s="512"/>
    </row>
    <row r="25" spans="1:64" ht="23.25" customHeight="1" thickBot="1">
      <c r="A25" s="293"/>
      <c r="B25" s="411" t="s">
        <v>88</v>
      </c>
      <c r="C25" s="412"/>
      <c r="D25" s="413"/>
      <c r="E25" s="414" t="s">
        <v>29</v>
      </c>
      <c r="F25" s="415"/>
      <c r="G25" s="416"/>
      <c r="H25" s="417" t="s">
        <v>89</v>
      </c>
      <c r="I25" s="418"/>
      <c r="J25" s="419"/>
      <c r="K25" s="33">
        <f t="shared" si="1"/>
        <v>0</v>
      </c>
      <c r="L25" s="190">
        <f>IF('School Info'!$W$7&gt;0,L24+1,"--")</f>
        <v>19</v>
      </c>
      <c r="M25" s="191">
        <f t="shared" si="14"/>
        <v>44914</v>
      </c>
      <c r="N25" s="192" t="str">
        <f t="shared" si="2"/>
        <v>Monday</v>
      </c>
      <c r="O25" s="193" t="str">
        <f t="shared" si="3"/>
        <v>खुला</v>
      </c>
      <c r="P25" s="179" t="str">
        <f t="shared" si="4"/>
        <v>Monday</v>
      </c>
      <c r="Q25" s="181" t="str">
        <f t="shared" si="5"/>
        <v>---</v>
      </c>
      <c r="R25" s="179" t="str">
        <f t="shared" si="6"/>
        <v>---</v>
      </c>
      <c r="S25" s="194">
        <f>IF('School Info'!$W$7&gt;=$L25,S24,"---")</f>
        <v>53</v>
      </c>
      <c r="T25" s="194">
        <f>IF('School Info'!$W$7&gt;=$L25,T24,"---")</f>
        <v>53</v>
      </c>
      <c r="U25" s="194">
        <f>IF('School Info'!$W$7&gt;=$L25,U24,"---")</f>
        <v>53</v>
      </c>
      <c r="V25" s="194">
        <f>IF('School Info'!$W$7&gt;=$L25,V24,"---")</f>
        <v>53</v>
      </c>
      <c r="W25" s="194">
        <f>IF('School Info'!$W$7&gt;=$L25,W24,"---")</f>
        <v>53</v>
      </c>
      <c r="X25" s="195">
        <f t="shared" si="15"/>
        <v>265</v>
      </c>
      <c r="Y25" s="194">
        <f>IF('School Info'!$W$7&gt;=$L25,Y24,"---")</f>
        <v>53</v>
      </c>
      <c r="Z25" s="194">
        <f>IF('School Info'!$W$7&gt;=$L25,Z24,"---")</f>
        <v>53</v>
      </c>
      <c r="AA25" s="194">
        <f>IF('School Info'!$W$7&gt;=$L25,AA24,"---")</f>
        <v>53</v>
      </c>
      <c r="AB25" s="185">
        <f t="shared" si="16"/>
        <v>159</v>
      </c>
      <c r="AC25" s="186"/>
      <c r="AD25" s="186"/>
      <c r="AE25" s="186"/>
      <c r="AF25" s="186"/>
      <c r="AG25" s="186"/>
      <c r="AH25" s="185">
        <f t="shared" si="7"/>
        <v>0</v>
      </c>
      <c r="AI25" s="186"/>
      <c r="AJ25" s="186"/>
      <c r="AK25" s="186"/>
      <c r="AL25" s="185">
        <f t="shared" si="8"/>
        <v>0</v>
      </c>
      <c r="AM25" s="196"/>
      <c r="AN25" s="196"/>
      <c r="AO25" s="197"/>
      <c r="AP25" s="198"/>
      <c r="AQ25" s="377"/>
      <c r="AR25" s="378"/>
      <c r="AS25" s="378"/>
      <c r="AT25" s="379"/>
      <c r="AU25" s="439"/>
      <c r="AV25" s="51" t="s">
        <v>67</v>
      </c>
      <c r="AW25" s="21">
        <f t="shared" si="9"/>
        <v>0</v>
      </c>
      <c r="AX25" s="21">
        <f t="shared" si="10"/>
        <v>0</v>
      </c>
      <c r="AY25" s="21">
        <f t="shared" si="11"/>
        <v>0</v>
      </c>
      <c r="AZ25" s="21">
        <f t="shared" si="12"/>
        <v>0</v>
      </c>
      <c r="BA25" s="51"/>
      <c r="BB25" s="22">
        <f>AW25*'School Info'!$E$19</f>
        <v>0</v>
      </c>
      <c r="BC25" s="22">
        <f>(AX25*'School Info'!$C$23)/1000</f>
        <v>0</v>
      </c>
      <c r="BD25" s="22">
        <f>AY25*'School Info'!$E$20</f>
        <v>0</v>
      </c>
      <c r="BE25" s="22">
        <f>(AZ25*'School Info'!$E$23)/1000</f>
        <v>0</v>
      </c>
      <c r="BG25" s="51">
        <f>IF(OR(AH25&gt;0,AL25&gt;0),MAX($BG$21:BG24)+4,0)</f>
        <v>0</v>
      </c>
      <c r="BI25" s="512"/>
      <c r="BJ25" s="512"/>
      <c r="BK25" s="512"/>
      <c r="BL25" s="512"/>
    </row>
    <row r="26" spans="1:64" ht="23.25" customHeight="1" thickBot="1">
      <c r="A26" s="293"/>
      <c r="B26" s="368" t="s">
        <v>94</v>
      </c>
      <c r="C26" s="369"/>
      <c r="D26" s="369"/>
      <c r="E26" s="370" t="s">
        <v>89</v>
      </c>
      <c r="F26" s="369"/>
      <c r="G26" s="369"/>
      <c r="H26" s="371"/>
      <c r="I26" s="371"/>
      <c r="J26" s="372"/>
      <c r="K26" s="33">
        <f t="shared" si="1"/>
        <v>0</v>
      </c>
      <c r="L26" s="190">
        <f>IF('School Info'!$W$7&gt;0,L25+1,"--")</f>
        <v>20</v>
      </c>
      <c r="M26" s="191">
        <f t="shared" si="14"/>
        <v>44915</v>
      </c>
      <c r="N26" s="192" t="str">
        <f t="shared" si="2"/>
        <v>Tuesday</v>
      </c>
      <c r="O26" s="193" t="str">
        <f t="shared" si="3"/>
        <v>खुला</v>
      </c>
      <c r="P26" s="179" t="str">
        <f t="shared" si="4"/>
        <v>Tuesday</v>
      </c>
      <c r="Q26" s="181" t="str">
        <f t="shared" si="5"/>
        <v xml:space="preserve">दूध </v>
      </c>
      <c r="R26" s="179" t="str">
        <f t="shared" si="6"/>
        <v>M</v>
      </c>
      <c r="S26" s="194">
        <f>IF('School Info'!$W$7&gt;=$L26,S25,"---")</f>
        <v>53</v>
      </c>
      <c r="T26" s="194">
        <f>IF('School Info'!$W$7&gt;=$L26,T25,"---")</f>
        <v>53</v>
      </c>
      <c r="U26" s="194">
        <f>IF('School Info'!$W$7&gt;=$L26,U25,"---")</f>
        <v>53</v>
      </c>
      <c r="V26" s="194">
        <f>IF('School Info'!$W$7&gt;=$L26,V25,"---")</f>
        <v>53</v>
      </c>
      <c r="W26" s="194">
        <f>IF('School Info'!$W$7&gt;=$L26,W25,"---")</f>
        <v>53</v>
      </c>
      <c r="X26" s="195">
        <f t="shared" si="15"/>
        <v>265</v>
      </c>
      <c r="Y26" s="194">
        <f>IF('School Info'!$W$7&gt;=$L26,Y25,"---")</f>
        <v>53</v>
      </c>
      <c r="Z26" s="194">
        <f>IF('School Info'!$W$7&gt;=$L26,Z25,"---")</f>
        <v>53</v>
      </c>
      <c r="AA26" s="194">
        <f>IF('School Info'!$W$7&gt;=$L26,AA25,"---")</f>
        <v>53</v>
      </c>
      <c r="AB26" s="185">
        <f t="shared" si="16"/>
        <v>159</v>
      </c>
      <c r="AC26" s="186"/>
      <c r="AD26" s="186"/>
      <c r="AE26" s="186"/>
      <c r="AF26" s="186"/>
      <c r="AG26" s="186"/>
      <c r="AH26" s="185">
        <f t="shared" si="7"/>
        <v>0</v>
      </c>
      <c r="AI26" s="186"/>
      <c r="AJ26" s="186"/>
      <c r="AK26" s="186"/>
      <c r="AL26" s="185">
        <f t="shared" si="8"/>
        <v>0</v>
      </c>
      <c r="AM26" s="196"/>
      <c r="AN26" s="196"/>
      <c r="AO26" s="197"/>
      <c r="AP26" s="198"/>
      <c r="AQ26" s="377"/>
      <c r="AR26" s="378"/>
      <c r="AS26" s="378"/>
      <c r="AT26" s="379"/>
      <c r="AU26" s="439"/>
      <c r="AV26" s="51" t="s">
        <v>69</v>
      </c>
      <c r="AW26" s="21">
        <f t="shared" si="9"/>
        <v>0</v>
      </c>
      <c r="AX26" s="21">
        <f t="shared" si="10"/>
        <v>0</v>
      </c>
      <c r="AY26" s="21">
        <f t="shared" si="11"/>
        <v>0</v>
      </c>
      <c r="AZ26" s="21">
        <f t="shared" si="12"/>
        <v>0</v>
      </c>
      <c r="BA26" s="51"/>
      <c r="BB26" s="22">
        <f>AW26*'School Info'!$E$19</f>
        <v>0</v>
      </c>
      <c r="BC26" s="22">
        <f>(AX26*'School Info'!$C$23)/1000</f>
        <v>0</v>
      </c>
      <c r="BD26" s="22">
        <f>AY26*'School Info'!$E$20</f>
        <v>0</v>
      </c>
      <c r="BE26" s="22">
        <f>(AZ26*'School Info'!$E$23)/1000</f>
        <v>0</v>
      </c>
      <c r="BG26" s="51">
        <f>IF(OR(AH26&gt;0,AL26&gt;0),MAX($BG$21:BG25)+4,0)</f>
        <v>0</v>
      </c>
      <c r="BI26" s="512"/>
      <c r="BJ26" s="512"/>
      <c r="BK26" s="512"/>
      <c r="BL26" s="512"/>
    </row>
    <row r="27" spans="1:64" ht="23.25" customHeight="1">
      <c r="A27" s="293"/>
      <c r="B27" s="373" t="s">
        <v>89</v>
      </c>
      <c r="C27" s="369"/>
      <c r="D27" s="369"/>
      <c r="E27" s="370" t="s">
        <v>122</v>
      </c>
      <c r="F27" s="369"/>
      <c r="G27" s="369"/>
      <c r="H27" s="371"/>
      <c r="I27" s="371"/>
      <c r="J27" s="372"/>
      <c r="K27" s="33">
        <f t="shared" si="1"/>
        <v>0</v>
      </c>
      <c r="L27" s="190">
        <f>IF('School Info'!$W$7&gt;0,L26+1,"--")</f>
        <v>21</v>
      </c>
      <c r="M27" s="191">
        <f t="shared" si="14"/>
        <v>44916</v>
      </c>
      <c r="N27" s="192" t="str">
        <f t="shared" si="2"/>
        <v>Wednesday</v>
      </c>
      <c r="O27" s="193" t="str">
        <f t="shared" si="3"/>
        <v>खुला</v>
      </c>
      <c r="P27" s="179" t="str">
        <f t="shared" si="4"/>
        <v>Wednesday</v>
      </c>
      <c r="Q27" s="181" t="str">
        <f t="shared" si="5"/>
        <v>---</v>
      </c>
      <c r="R27" s="179" t="str">
        <f t="shared" si="6"/>
        <v>---</v>
      </c>
      <c r="S27" s="194">
        <f>IF('School Info'!$W$7&gt;=$L27,S26,"---")</f>
        <v>53</v>
      </c>
      <c r="T27" s="194">
        <f>IF('School Info'!$W$7&gt;=$L27,T26,"---")</f>
        <v>53</v>
      </c>
      <c r="U27" s="194">
        <f>IF('School Info'!$W$7&gt;=$L27,U26,"---")</f>
        <v>53</v>
      </c>
      <c r="V27" s="194">
        <f>IF('School Info'!$W$7&gt;=$L27,V26,"---")</f>
        <v>53</v>
      </c>
      <c r="W27" s="194">
        <f>IF('School Info'!$W$7&gt;=$L27,W26,"---")</f>
        <v>53</v>
      </c>
      <c r="X27" s="195">
        <f t="shared" si="15"/>
        <v>265</v>
      </c>
      <c r="Y27" s="194">
        <f>IF('School Info'!$W$7&gt;=$L27,Y26,"---")</f>
        <v>53</v>
      </c>
      <c r="Z27" s="194">
        <f>IF('School Info'!$W$7&gt;=$L27,Z26,"---")</f>
        <v>53</v>
      </c>
      <c r="AA27" s="194">
        <f>IF('School Info'!$W$7&gt;=$L27,AA26,"---")</f>
        <v>53</v>
      </c>
      <c r="AB27" s="185">
        <f t="shared" si="16"/>
        <v>159</v>
      </c>
      <c r="AC27" s="186"/>
      <c r="AD27" s="186"/>
      <c r="AE27" s="186"/>
      <c r="AF27" s="186"/>
      <c r="AG27" s="186"/>
      <c r="AH27" s="185">
        <f t="shared" si="7"/>
        <v>0</v>
      </c>
      <c r="AI27" s="186"/>
      <c r="AJ27" s="186"/>
      <c r="AK27" s="186"/>
      <c r="AL27" s="185">
        <f t="shared" si="8"/>
        <v>0</v>
      </c>
      <c r="AM27" s="196"/>
      <c r="AN27" s="196"/>
      <c r="AO27" s="197"/>
      <c r="AP27" s="198"/>
      <c r="AQ27" s="377"/>
      <c r="AR27" s="378"/>
      <c r="AS27" s="378"/>
      <c r="AT27" s="379"/>
      <c r="AU27" s="439"/>
      <c r="AV27" s="51" t="s">
        <v>70</v>
      </c>
      <c r="AW27" s="21">
        <f t="shared" si="9"/>
        <v>0</v>
      </c>
      <c r="AX27" s="21">
        <f t="shared" si="10"/>
        <v>0</v>
      </c>
      <c r="AY27" s="21">
        <f t="shared" si="11"/>
        <v>0</v>
      </c>
      <c r="AZ27" s="21">
        <f t="shared" si="12"/>
        <v>0</v>
      </c>
      <c r="BA27" s="51"/>
      <c r="BB27" s="22">
        <f>AW27*'School Info'!$E$19</f>
        <v>0</v>
      </c>
      <c r="BC27" s="22">
        <f>(AX27*'School Info'!$C$23)/1000</f>
        <v>0</v>
      </c>
      <c r="BD27" s="22">
        <f>AY27*'School Info'!$E$20</f>
        <v>0</v>
      </c>
      <c r="BE27" s="22">
        <f>(AZ27*'School Info'!$E$23)/1000</f>
        <v>0</v>
      </c>
      <c r="BG27" s="51">
        <f>IF(OR(AH27&gt;0,AL27&gt;0),MAX($BG$21:BG26)+4,0)</f>
        <v>0</v>
      </c>
      <c r="BI27" s="512"/>
      <c r="BJ27" s="512"/>
      <c r="BK27" s="512"/>
      <c r="BL27" s="512"/>
    </row>
    <row r="28" spans="1:64" ht="23.25" customHeight="1">
      <c r="A28" s="293"/>
      <c r="B28" s="34"/>
      <c r="C28" s="24"/>
      <c r="D28" s="24"/>
      <c r="E28" s="24"/>
      <c r="F28" s="24"/>
      <c r="G28" s="24"/>
      <c r="H28" s="24"/>
      <c r="I28" s="24"/>
      <c r="J28" s="45"/>
      <c r="K28" s="33">
        <f t="shared" si="1"/>
        <v>0</v>
      </c>
      <c r="L28" s="190">
        <f>IF('School Info'!$W$7&gt;21,L27+1,"--")</f>
        <v>22</v>
      </c>
      <c r="M28" s="191">
        <f t="shared" si="14"/>
        <v>44917</v>
      </c>
      <c r="N28" s="192" t="str">
        <f t="shared" si="2"/>
        <v>Thursday</v>
      </c>
      <c r="O28" s="193" t="str">
        <f t="shared" si="3"/>
        <v>खुला</v>
      </c>
      <c r="P28" s="179" t="str">
        <f t="shared" si="4"/>
        <v>Thursday</v>
      </c>
      <c r="Q28" s="181" t="str">
        <f t="shared" si="5"/>
        <v>---</v>
      </c>
      <c r="R28" s="179" t="str">
        <f t="shared" si="6"/>
        <v>---</v>
      </c>
      <c r="S28" s="194">
        <f>IF('School Info'!$W$7&gt;=$L28,S27,"---")</f>
        <v>53</v>
      </c>
      <c r="T28" s="194">
        <f>IF('School Info'!$W$7&gt;=$L28,T27,"---")</f>
        <v>53</v>
      </c>
      <c r="U28" s="194">
        <f>IF('School Info'!$W$7&gt;=$L28,U27,"---")</f>
        <v>53</v>
      </c>
      <c r="V28" s="194">
        <f>IF('School Info'!$W$7&gt;=$L28,V27,"---")</f>
        <v>53</v>
      </c>
      <c r="W28" s="194">
        <f>IF('School Info'!$W$7&gt;=$L28,W27,"---")</f>
        <v>53</v>
      </c>
      <c r="X28" s="195">
        <f t="shared" si="15"/>
        <v>265</v>
      </c>
      <c r="Y28" s="194">
        <f>IF('School Info'!$W$7&gt;=$L28,Y27,"---")</f>
        <v>53</v>
      </c>
      <c r="Z28" s="194">
        <f>IF('School Info'!$W$7&gt;=$L28,Z27,"---")</f>
        <v>53</v>
      </c>
      <c r="AA28" s="194">
        <f>IF('School Info'!$W$7&gt;=$L28,AA27,"---")</f>
        <v>53</v>
      </c>
      <c r="AB28" s="185">
        <f t="shared" si="16"/>
        <v>159</v>
      </c>
      <c r="AC28" s="186"/>
      <c r="AD28" s="186"/>
      <c r="AE28" s="186"/>
      <c r="AF28" s="186"/>
      <c r="AG28" s="186"/>
      <c r="AH28" s="185">
        <f t="shared" si="7"/>
        <v>0</v>
      </c>
      <c r="AI28" s="186"/>
      <c r="AJ28" s="186"/>
      <c r="AK28" s="186"/>
      <c r="AL28" s="185">
        <f t="shared" si="8"/>
        <v>0</v>
      </c>
      <c r="AM28" s="196"/>
      <c r="AN28" s="196"/>
      <c r="AO28" s="197"/>
      <c r="AP28" s="198"/>
      <c r="AQ28" s="377"/>
      <c r="AR28" s="378"/>
      <c r="AS28" s="378"/>
      <c r="AT28" s="379"/>
      <c r="AU28" s="439"/>
      <c r="AV28" s="51" t="s">
        <v>71</v>
      </c>
      <c r="AW28" s="21">
        <f t="shared" si="9"/>
        <v>0</v>
      </c>
      <c r="AX28" s="21">
        <f t="shared" si="10"/>
        <v>0</v>
      </c>
      <c r="AY28" s="21">
        <f t="shared" si="11"/>
        <v>0</v>
      </c>
      <c r="AZ28" s="21">
        <f t="shared" si="12"/>
        <v>0</v>
      </c>
      <c r="BA28" s="51"/>
      <c r="BB28" s="22">
        <f>AW28*'School Info'!$E$19</f>
        <v>0</v>
      </c>
      <c r="BC28" s="22">
        <f>(AX28*'School Info'!$C$23)/1000</f>
        <v>0</v>
      </c>
      <c r="BD28" s="22">
        <f>AY28*'School Info'!$E$20</f>
        <v>0</v>
      </c>
      <c r="BE28" s="22">
        <f>(AZ28*'School Info'!$E$23)/1000</f>
        <v>0</v>
      </c>
      <c r="BG28" s="51">
        <f>IF(OR(AH28&gt;0,AL28&gt;0),5,0)</f>
        <v>0</v>
      </c>
      <c r="BI28" s="511">
        <f>SUM(AM28:AM34)</f>
        <v>0</v>
      </c>
      <c r="BJ28" s="511">
        <f t="shared" ref="BJ28:BL28" si="26">SUM(AN28:AN34)</f>
        <v>0</v>
      </c>
      <c r="BK28" s="511">
        <f t="shared" si="26"/>
        <v>0</v>
      </c>
      <c r="BL28" s="511">
        <f t="shared" si="26"/>
        <v>0</v>
      </c>
    </row>
    <row r="29" spans="1:64" ht="23.25" customHeight="1">
      <c r="A29" s="293"/>
      <c r="B29" s="34"/>
      <c r="C29" s="24"/>
      <c r="D29" s="24"/>
      <c r="E29" s="24"/>
      <c r="F29" s="24"/>
      <c r="G29" s="24"/>
      <c r="H29" s="24"/>
      <c r="I29" s="24"/>
      <c r="J29" s="45"/>
      <c r="K29" s="33">
        <f t="shared" si="1"/>
        <v>0</v>
      </c>
      <c r="L29" s="190">
        <f>IF('School Info'!$W$7&gt;22,L28+1,"--")</f>
        <v>23</v>
      </c>
      <c r="M29" s="191">
        <f t="shared" si="14"/>
        <v>44918</v>
      </c>
      <c r="N29" s="192" t="str">
        <f t="shared" si="2"/>
        <v>Friday</v>
      </c>
      <c r="O29" s="193" t="str">
        <f t="shared" si="3"/>
        <v>खुला</v>
      </c>
      <c r="P29" s="179" t="str">
        <f t="shared" si="4"/>
        <v>Friday</v>
      </c>
      <c r="Q29" s="181" t="str">
        <f t="shared" si="5"/>
        <v xml:space="preserve">दूध </v>
      </c>
      <c r="R29" s="179" t="str">
        <f t="shared" si="6"/>
        <v>M</v>
      </c>
      <c r="S29" s="194">
        <f>IF('School Info'!$W$7&gt;=$L29,S28,"---")</f>
        <v>53</v>
      </c>
      <c r="T29" s="194">
        <f>IF('School Info'!$W$7&gt;=$L29,T28,"---")</f>
        <v>53</v>
      </c>
      <c r="U29" s="194">
        <f>IF('School Info'!$W$7&gt;=$L29,U28,"---")</f>
        <v>53</v>
      </c>
      <c r="V29" s="194">
        <f>IF('School Info'!$W$7&gt;=$L29,V28,"---")</f>
        <v>53</v>
      </c>
      <c r="W29" s="194">
        <f>IF('School Info'!$W$7&gt;=$L29,W28,"---")</f>
        <v>53</v>
      </c>
      <c r="X29" s="195">
        <f t="shared" si="15"/>
        <v>265</v>
      </c>
      <c r="Y29" s="194">
        <f>IF('School Info'!$W$7&gt;=$L29,Y28,"---")</f>
        <v>53</v>
      </c>
      <c r="Z29" s="194">
        <f>IF('School Info'!$W$7&gt;=$L29,Z28,"---")</f>
        <v>53</v>
      </c>
      <c r="AA29" s="194">
        <f>IF('School Info'!$W$7&gt;=$L29,AA28,"---")</f>
        <v>53</v>
      </c>
      <c r="AB29" s="185">
        <f t="shared" si="16"/>
        <v>159</v>
      </c>
      <c r="AC29" s="186"/>
      <c r="AD29" s="186"/>
      <c r="AE29" s="186"/>
      <c r="AF29" s="186"/>
      <c r="AG29" s="186"/>
      <c r="AH29" s="185">
        <f t="shared" si="7"/>
        <v>0</v>
      </c>
      <c r="AI29" s="186"/>
      <c r="AJ29" s="186"/>
      <c r="AK29" s="186"/>
      <c r="AL29" s="185">
        <f t="shared" si="8"/>
        <v>0</v>
      </c>
      <c r="AM29" s="196"/>
      <c r="AN29" s="196"/>
      <c r="AO29" s="197"/>
      <c r="AP29" s="198"/>
      <c r="AQ29" s="377"/>
      <c r="AR29" s="378"/>
      <c r="AS29" s="378"/>
      <c r="AT29" s="379"/>
      <c r="AU29" s="439"/>
      <c r="AV29" s="51" t="s">
        <v>72</v>
      </c>
      <c r="AW29" s="21">
        <f t="shared" si="9"/>
        <v>0</v>
      </c>
      <c r="AX29" s="21">
        <f t="shared" si="10"/>
        <v>0</v>
      </c>
      <c r="AY29" s="21">
        <f t="shared" si="11"/>
        <v>0</v>
      </c>
      <c r="AZ29" s="21">
        <f t="shared" si="12"/>
        <v>0</v>
      </c>
      <c r="BA29" s="51"/>
      <c r="BB29" s="22">
        <f>AW29*'School Info'!$E$19</f>
        <v>0</v>
      </c>
      <c r="BC29" s="22">
        <f>(AX29*'School Info'!$C$23)/1000</f>
        <v>0</v>
      </c>
      <c r="BD29" s="22">
        <f>AY29*'School Info'!$E$20</f>
        <v>0</v>
      </c>
      <c r="BE29" s="22">
        <f>(AZ29*'School Info'!$E$23)/1000</f>
        <v>0</v>
      </c>
      <c r="BG29" s="51">
        <f>IF(OR(AH29&gt;0,AL29&gt;0),MAX(BG28)+5,0)</f>
        <v>0</v>
      </c>
      <c r="BI29" s="512"/>
      <c r="BJ29" s="512"/>
      <c r="BK29" s="512"/>
      <c r="BL29" s="512"/>
    </row>
    <row r="30" spans="1:64" ht="23.25" customHeight="1">
      <c r="A30" s="293"/>
      <c r="B30" s="34"/>
      <c r="C30" s="24"/>
      <c r="D30" s="24"/>
      <c r="E30" s="24"/>
      <c r="F30" s="24"/>
      <c r="G30" s="24"/>
      <c r="H30" s="24"/>
      <c r="I30" s="24"/>
      <c r="J30" s="45"/>
      <c r="K30" s="33">
        <f t="shared" si="1"/>
        <v>0</v>
      </c>
      <c r="L30" s="190">
        <f>IF('School Info'!$W$7&gt;23,L29+1,"--")</f>
        <v>24</v>
      </c>
      <c r="M30" s="191">
        <f>M29+1</f>
        <v>44919</v>
      </c>
      <c r="N30" s="192" t="str">
        <f t="shared" si="2"/>
        <v>Saturday</v>
      </c>
      <c r="O30" s="193" t="str">
        <f t="shared" si="3"/>
        <v>खुला</v>
      </c>
      <c r="P30" s="179" t="str">
        <f t="shared" si="4"/>
        <v>Saturday</v>
      </c>
      <c r="Q30" s="181" t="str">
        <f t="shared" si="5"/>
        <v>---</v>
      </c>
      <c r="R30" s="179" t="str">
        <f t="shared" si="6"/>
        <v>---</v>
      </c>
      <c r="S30" s="194">
        <f>IF('School Info'!$W$7&gt;=$L30,S29,"---")</f>
        <v>53</v>
      </c>
      <c r="T30" s="194">
        <f>IF('School Info'!$W$7&gt;=$L30,T29,"---")</f>
        <v>53</v>
      </c>
      <c r="U30" s="194">
        <f>IF('School Info'!$W$7&gt;=$L30,U29,"---")</f>
        <v>53</v>
      </c>
      <c r="V30" s="194">
        <f>IF('School Info'!$W$7&gt;=$L30,V29,"---")</f>
        <v>53</v>
      </c>
      <c r="W30" s="194">
        <f>IF('School Info'!$W$7&gt;=$L30,W29,"---")</f>
        <v>53</v>
      </c>
      <c r="X30" s="195">
        <f t="shared" si="15"/>
        <v>265</v>
      </c>
      <c r="Y30" s="194">
        <f>IF('School Info'!$W$7&gt;=$L30,Y29,"---")</f>
        <v>53</v>
      </c>
      <c r="Z30" s="194">
        <f>IF('School Info'!$W$7&gt;=$L30,Z29,"---")</f>
        <v>53</v>
      </c>
      <c r="AA30" s="194">
        <f>IF('School Info'!$W$7&gt;=$L30,AA29,"---")</f>
        <v>53</v>
      </c>
      <c r="AB30" s="185">
        <f t="shared" si="16"/>
        <v>159</v>
      </c>
      <c r="AC30" s="186"/>
      <c r="AD30" s="186"/>
      <c r="AE30" s="186"/>
      <c r="AF30" s="186"/>
      <c r="AG30" s="186"/>
      <c r="AH30" s="185">
        <f t="shared" si="7"/>
        <v>0</v>
      </c>
      <c r="AI30" s="186"/>
      <c r="AJ30" s="186"/>
      <c r="AK30" s="186"/>
      <c r="AL30" s="185">
        <f t="shared" si="8"/>
        <v>0</v>
      </c>
      <c r="AM30" s="196"/>
      <c r="AN30" s="196"/>
      <c r="AO30" s="197"/>
      <c r="AP30" s="198"/>
      <c r="AQ30" s="377"/>
      <c r="AR30" s="378"/>
      <c r="AS30" s="378"/>
      <c r="AT30" s="379"/>
      <c r="AU30" s="439"/>
      <c r="AV30" s="51" t="s">
        <v>73</v>
      </c>
      <c r="AW30" s="21">
        <f t="shared" si="9"/>
        <v>0</v>
      </c>
      <c r="AX30" s="21">
        <f t="shared" si="10"/>
        <v>0</v>
      </c>
      <c r="AY30" s="21">
        <f t="shared" si="11"/>
        <v>0</v>
      </c>
      <c r="AZ30" s="21">
        <f t="shared" si="12"/>
        <v>0</v>
      </c>
      <c r="BA30" s="51"/>
      <c r="BB30" s="22">
        <f>AW30*'School Info'!$E$19</f>
        <v>0</v>
      </c>
      <c r="BC30" s="22">
        <f>(AX30*'School Info'!$C$23)/1000</f>
        <v>0</v>
      </c>
      <c r="BD30" s="22">
        <f>AY30*'School Info'!$E$20</f>
        <v>0</v>
      </c>
      <c r="BE30" s="22">
        <f>(AZ30*'School Info'!$E$23)/1000</f>
        <v>0</v>
      </c>
      <c r="BG30" s="51">
        <f>IF(OR(AH30&gt;0,AL30&gt;0),MAX($BG$28:BG29)+5,0)</f>
        <v>0</v>
      </c>
      <c r="BI30" s="512"/>
      <c r="BJ30" s="512"/>
      <c r="BK30" s="512"/>
      <c r="BL30" s="512"/>
    </row>
    <row r="31" spans="1:64" ht="23.25" customHeight="1">
      <c r="A31" s="293"/>
      <c r="B31" s="34"/>
      <c r="C31" s="24"/>
      <c r="D31" s="24"/>
      <c r="E31" s="24"/>
      <c r="F31" s="24"/>
      <c r="G31" s="24"/>
      <c r="H31" s="24"/>
      <c r="I31" s="24"/>
      <c r="J31" s="45"/>
      <c r="K31" s="33">
        <f t="shared" si="1"/>
        <v>0</v>
      </c>
      <c r="L31" s="190">
        <f>IF('School Info'!$W$7&gt;24,L30+1,"--")</f>
        <v>25</v>
      </c>
      <c r="M31" s="191">
        <f t="shared" si="14"/>
        <v>44920</v>
      </c>
      <c r="N31" s="192" t="str">
        <f t="shared" si="2"/>
        <v>Sunday</v>
      </c>
      <c r="O31" s="193" t="str">
        <f t="shared" si="3"/>
        <v>रवि॰अव॰</v>
      </c>
      <c r="P31" s="179" t="str">
        <f t="shared" si="4"/>
        <v>Holiday</v>
      </c>
      <c r="Q31" s="181">
        <f t="shared" si="5"/>
        <v>0</v>
      </c>
      <c r="R31" s="179" t="str">
        <f t="shared" si="6"/>
        <v>---</v>
      </c>
      <c r="S31" s="194">
        <f>IF('School Info'!$W$7&gt;=$L31,S30,"---")</f>
        <v>53</v>
      </c>
      <c r="T31" s="194">
        <f>IF('School Info'!$W$7&gt;=$L31,T30,"---")</f>
        <v>53</v>
      </c>
      <c r="U31" s="194">
        <f>IF('School Info'!$W$7&gt;=$L31,U30,"---")</f>
        <v>53</v>
      </c>
      <c r="V31" s="194">
        <f>IF('School Info'!$W$7&gt;=$L31,V30,"---")</f>
        <v>53</v>
      </c>
      <c r="W31" s="194">
        <f>IF('School Info'!$W$7&gt;=$L31,W30,"---")</f>
        <v>53</v>
      </c>
      <c r="X31" s="195">
        <f t="shared" si="15"/>
        <v>265</v>
      </c>
      <c r="Y31" s="194">
        <f>IF('School Info'!$W$7&gt;=$L31,Y30,"---")</f>
        <v>53</v>
      </c>
      <c r="Z31" s="194">
        <f>IF('School Info'!$W$7&gt;=$L31,Z30,"---")</f>
        <v>53</v>
      </c>
      <c r="AA31" s="194">
        <f>IF('School Info'!$W$7&gt;=$L31,AA30,"---")</f>
        <v>53</v>
      </c>
      <c r="AB31" s="185">
        <f t="shared" si="16"/>
        <v>159</v>
      </c>
      <c r="AC31" s="186"/>
      <c r="AD31" s="186"/>
      <c r="AE31" s="186"/>
      <c r="AF31" s="186"/>
      <c r="AG31" s="186"/>
      <c r="AH31" s="185">
        <f t="shared" si="7"/>
        <v>0</v>
      </c>
      <c r="AI31" s="186"/>
      <c r="AJ31" s="186"/>
      <c r="AK31" s="186"/>
      <c r="AL31" s="185">
        <f t="shared" si="8"/>
        <v>0</v>
      </c>
      <c r="AM31" s="196"/>
      <c r="AN31" s="196"/>
      <c r="AO31" s="197"/>
      <c r="AP31" s="198"/>
      <c r="AQ31" s="377"/>
      <c r="AR31" s="378"/>
      <c r="AS31" s="378"/>
      <c r="AT31" s="379"/>
      <c r="AU31" s="439"/>
      <c r="AV31" s="51" t="s">
        <v>74</v>
      </c>
      <c r="AW31" s="21">
        <f t="shared" si="9"/>
        <v>0</v>
      </c>
      <c r="AX31" s="21">
        <f t="shared" si="10"/>
        <v>0</v>
      </c>
      <c r="AY31" s="21">
        <f t="shared" si="11"/>
        <v>0</v>
      </c>
      <c r="AZ31" s="21">
        <f t="shared" si="12"/>
        <v>0</v>
      </c>
      <c r="BA31" s="51"/>
      <c r="BB31" s="22">
        <f>AW31*'School Info'!$E$19</f>
        <v>0</v>
      </c>
      <c r="BC31" s="22">
        <f>(AX31*'School Info'!$C$23)/1000</f>
        <v>0</v>
      </c>
      <c r="BD31" s="22">
        <f>AY31*'School Info'!$E$20</f>
        <v>0</v>
      </c>
      <c r="BE31" s="22">
        <f>(AZ31*'School Info'!$E$23)/1000</f>
        <v>0</v>
      </c>
      <c r="BG31" s="51">
        <f>IF(OR(AH31&gt;0,AL31&gt;0),MAX($BG$28:BG30)+5,0)</f>
        <v>0</v>
      </c>
      <c r="BI31" s="512"/>
      <c r="BJ31" s="512"/>
      <c r="BK31" s="512"/>
      <c r="BL31" s="512"/>
    </row>
    <row r="32" spans="1:64" ht="23.25" customHeight="1">
      <c r="A32" s="293"/>
      <c r="B32" s="34"/>
      <c r="C32" s="24"/>
      <c r="D32" s="24"/>
      <c r="E32" s="24"/>
      <c r="F32" s="24"/>
      <c r="G32" s="24"/>
      <c r="H32" s="24"/>
      <c r="I32" s="24"/>
      <c r="J32" s="45"/>
      <c r="K32" s="33">
        <f t="shared" si="1"/>
        <v>0</v>
      </c>
      <c r="L32" s="190">
        <f>IF('School Info'!$W$7&gt;25,L31+1,"--")</f>
        <v>26</v>
      </c>
      <c r="M32" s="191">
        <f t="shared" si="14"/>
        <v>44921</v>
      </c>
      <c r="N32" s="192" t="str">
        <f t="shared" si="2"/>
        <v>Monday</v>
      </c>
      <c r="O32" s="193" t="str">
        <f t="shared" si="3"/>
        <v>खुला</v>
      </c>
      <c r="P32" s="179" t="str">
        <f t="shared" si="4"/>
        <v>Monday</v>
      </c>
      <c r="Q32" s="181" t="str">
        <f t="shared" si="5"/>
        <v>---</v>
      </c>
      <c r="R32" s="179" t="str">
        <f t="shared" si="6"/>
        <v>---</v>
      </c>
      <c r="S32" s="194">
        <f>IF('School Info'!$W$7&gt;=$L32,S31,"---")</f>
        <v>53</v>
      </c>
      <c r="T32" s="194">
        <f>IF('School Info'!$W$7&gt;=$L32,T31,"---")</f>
        <v>53</v>
      </c>
      <c r="U32" s="194">
        <f>IF('School Info'!$W$7&gt;=$L32,U31,"---")</f>
        <v>53</v>
      </c>
      <c r="V32" s="194">
        <f>IF('School Info'!$W$7&gt;=$L32,V31,"---")</f>
        <v>53</v>
      </c>
      <c r="W32" s="194">
        <f>IF('School Info'!$W$7&gt;=$L32,W31,"---")</f>
        <v>53</v>
      </c>
      <c r="X32" s="195">
        <f t="shared" si="15"/>
        <v>265</v>
      </c>
      <c r="Y32" s="194">
        <f>IF('School Info'!$W$7&gt;=$L32,Y31,"---")</f>
        <v>53</v>
      </c>
      <c r="Z32" s="194">
        <f>IF('School Info'!$W$7&gt;=$L32,Z31,"---")</f>
        <v>53</v>
      </c>
      <c r="AA32" s="194">
        <f>IF('School Info'!$W$7&gt;=$L32,AA31,"---")</f>
        <v>53</v>
      </c>
      <c r="AB32" s="185">
        <f t="shared" si="16"/>
        <v>159</v>
      </c>
      <c r="AC32" s="186"/>
      <c r="AD32" s="186"/>
      <c r="AE32" s="186"/>
      <c r="AF32" s="186"/>
      <c r="AG32" s="186"/>
      <c r="AH32" s="185">
        <f t="shared" si="7"/>
        <v>0</v>
      </c>
      <c r="AI32" s="186"/>
      <c r="AJ32" s="186"/>
      <c r="AK32" s="186"/>
      <c r="AL32" s="185">
        <f t="shared" si="8"/>
        <v>0</v>
      </c>
      <c r="AM32" s="196"/>
      <c r="AN32" s="196"/>
      <c r="AO32" s="197"/>
      <c r="AP32" s="198"/>
      <c r="AQ32" s="377"/>
      <c r="AR32" s="378"/>
      <c r="AS32" s="378"/>
      <c r="AT32" s="379"/>
      <c r="AU32" s="439"/>
      <c r="AV32" s="51" t="s">
        <v>75</v>
      </c>
      <c r="AW32" s="21">
        <f t="shared" si="9"/>
        <v>0</v>
      </c>
      <c r="AX32" s="21">
        <f t="shared" si="10"/>
        <v>0</v>
      </c>
      <c r="AY32" s="21">
        <f t="shared" si="11"/>
        <v>0</v>
      </c>
      <c r="AZ32" s="21">
        <f t="shared" si="12"/>
        <v>0</v>
      </c>
      <c r="BA32" s="51"/>
      <c r="BB32" s="22">
        <f>AW32*'School Info'!$E$19</f>
        <v>0</v>
      </c>
      <c r="BC32" s="22">
        <f>(AX32*'School Info'!$C$23)/1000</f>
        <v>0</v>
      </c>
      <c r="BD32" s="22">
        <f>AY32*'School Info'!$E$20</f>
        <v>0</v>
      </c>
      <c r="BE32" s="22">
        <f>(AZ32*'School Info'!$E$23)/1000</f>
        <v>0</v>
      </c>
      <c r="BG32" s="51">
        <f>IF(OR(AH32&gt;0,AL32&gt;0),MAX($BG$28:BG31)+5,0)</f>
        <v>0</v>
      </c>
      <c r="BI32" s="512"/>
      <c r="BJ32" s="512"/>
      <c r="BK32" s="512"/>
      <c r="BL32" s="512"/>
    </row>
    <row r="33" spans="1:64" ht="23.25" customHeight="1">
      <c r="A33" s="293"/>
      <c r="B33" s="34"/>
      <c r="C33" s="24"/>
      <c r="D33" s="24"/>
      <c r="E33" s="24"/>
      <c r="F33" s="24"/>
      <c r="G33" s="24"/>
      <c r="H33" s="24"/>
      <c r="I33" s="24"/>
      <c r="J33" s="45"/>
      <c r="K33" s="33">
        <f t="shared" si="1"/>
        <v>0</v>
      </c>
      <c r="L33" s="190">
        <f>IF('School Info'!$W$7&gt;26,L32+1,"--")</f>
        <v>27</v>
      </c>
      <c r="M33" s="191">
        <f t="shared" si="14"/>
        <v>44922</v>
      </c>
      <c r="N33" s="192" t="str">
        <f t="shared" si="2"/>
        <v>Tuesday</v>
      </c>
      <c r="O33" s="193" t="str">
        <f t="shared" si="3"/>
        <v>खुला</v>
      </c>
      <c r="P33" s="179" t="str">
        <f t="shared" si="4"/>
        <v>Tuesday</v>
      </c>
      <c r="Q33" s="181" t="str">
        <f t="shared" si="5"/>
        <v xml:space="preserve">दूध </v>
      </c>
      <c r="R33" s="179" t="str">
        <f t="shared" si="6"/>
        <v>M</v>
      </c>
      <c r="S33" s="194">
        <f>IF('School Info'!$W$7&gt;=$L33,S32,"---")</f>
        <v>53</v>
      </c>
      <c r="T33" s="194">
        <f>IF('School Info'!$W$7&gt;=$L33,T32,"---")</f>
        <v>53</v>
      </c>
      <c r="U33" s="194">
        <f>IF('School Info'!$W$7&gt;=$L33,U32,"---")</f>
        <v>53</v>
      </c>
      <c r="V33" s="194">
        <f>IF('School Info'!$W$7&gt;=$L33,V32,"---")</f>
        <v>53</v>
      </c>
      <c r="W33" s="194">
        <f>IF('School Info'!$W$7&gt;=$L33,W32,"---")</f>
        <v>53</v>
      </c>
      <c r="X33" s="195">
        <f t="shared" si="15"/>
        <v>265</v>
      </c>
      <c r="Y33" s="194">
        <f>IF('School Info'!$W$7&gt;=$L33,Y32,"---")</f>
        <v>53</v>
      </c>
      <c r="Z33" s="194">
        <f>IF('School Info'!$W$7&gt;=$L33,Z32,"---")</f>
        <v>53</v>
      </c>
      <c r="AA33" s="194">
        <f>IF('School Info'!$W$7&gt;=$L33,AA32,"---")</f>
        <v>53</v>
      </c>
      <c r="AB33" s="185">
        <f t="shared" si="16"/>
        <v>159</v>
      </c>
      <c r="AC33" s="186"/>
      <c r="AD33" s="186"/>
      <c r="AE33" s="186"/>
      <c r="AF33" s="186"/>
      <c r="AG33" s="186"/>
      <c r="AH33" s="185">
        <f t="shared" si="7"/>
        <v>0</v>
      </c>
      <c r="AI33" s="186"/>
      <c r="AJ33" s="186"/>
      <c r="AK33" s="186"/>
      <c r="AL33" s="185">
        <f t="shared" si="8"/>
        <v>0</v>
      </c>
      <c r="AM33" s="196"/>
      <c r="AN33" s="196"/>
      <c r="AO33" s="197"/>
      <c r="AP33" s="198"/>
      <c r="AQ33" s="377"/>
      <c r="AR33" s="378"/>
      <c r="AS33" s="378"/>
      <c r="AT33" s="379"/>
      <c r="AU33" s="439"/>
      <c r="AV33" s="51" t="s">
        <v>77</v>
      </c>
      <c r="AW33" s="21">
        <f t="shared" si="9"/>
        <v>0</v>
      </c>
      <c r="AX33" s="21">
        <f t="shared" si="10"/>
        <v>0</v>
      </c>
      <c r="AY33" s="21">
        <f t="shared" si="11"/>
        <v>0</v>
      </c>
      <c r="AZ33" s="21">
        <f t="shared" si="12"/>
        <v>0</v>
      </c>
      <c r="BA33" s="51"/>
      <c r="BB33" s="22">
        <f>AW33*'School Info'!$E$19</f>
        <v>0</v>
      </c>
      <c r="BC33" s="22">
        <f>(AX33*'School Info'!$C$23)/1000</f>
        <v>0</v>
      </c>
      <c r="BD33" s="22">
        <f>AY33*'School Info'!$E$20</f>
        <v>0</v>
      </c>
      <c r="BE33" s="22">
        <f>(AZ33*'School Info'!$E$23)/1000</f>
        <v>0</v>
      </c>
      <c r="BG33" s="51">
        <f>IF(OR(AH33&gt;0,AL33&gt;0),MAX($BG$28:BG32)+5,0)</f>
        <v>0</v>
      </c>
      <c r="BI33" s="512"/>
      <c r="BJ33" s="512"/>
      <c r="BK33" s="512"/>
      <c r="BL33" s="512"/>
    </row>
    <row r="34" spans="1:64" ht="23.25" customHeight="1">
      <c r="A34" s="293"/>
      <c r="B34" s="34"/>
      <c r="C34" s="24"/>
      <c r="D34" s="24"/>
      <c r="E34" s="24"/>
      <c r="F34" s="24"/>
      <c r="G34" s="24"/>
      <c r="H34" s="24"/>
      <c r="I34" s="24"/>
      <c r="J34" s="45"/>
      <c r="K34" s="33">
        <f t="shared" si="1"/>
        <v>0</v>
      </c>
      <c r="L34" s="190">
        <f>IF('School Info'!$W$7&gt;27,L33+1,"--")</f>
        <v>28</v>
      </c>
      <c r="M34" s="191">
        <f>M33+1</f>
        <v>44923</v>
      </c>
      <c r="N34" s="192" t="str">
        <f t="shared" si="2"/>
        <v>Wednesday</v>
      </c>
      <c r="O34" s="193" t="str">
        <f t="shared" si="3"/>
        <v>खुला</v>
      </c>
      <c r="P34" s="179" t="str">
        <f t="shared" si="4"/>
        <v>Wednesday</v>
      </c>
      <c r="Q34" s="181" t="str">
        <f t="shared" si="5"/>
        <v>---</v>
      </c>
      <c r="R34" s="179" t="str">
        <f t="shared" si="6"/>
        <v>---</v>
      </c>
      <c r="S34" s="194">
        <f>IF('School Info'!$W$7&gt;=$L34,S33,"---")</f>
        <v>53</v>
      </c>
      <c r="T34" s="194">
        <f>IF('School Info'!$W$7&gt;=$L34,T33,"---")</f>
        <v>53</v>
      </c>
      <c r="U34" s="194">
        <f>IF('School Info'!$W$7&gt;=$L34,U33,"---")</f>
        <v>53</v>
      </c>
      <c r="V34" s="194">
        <f>IF('School Info'!$W$7&gt;=$L34,V33,"---")</f>
        <v>53</v>
      </c>
      <c r="W34" s="194">
        <f>IF('School Info'!$W$7&gt;=$L34,W33,"---")</f>
        <v>53</v>
      </c>
      <c r="X34" s="195">
        <f t="shared" si="15"/>
        <v>265</v>
      </c>
      <c r="Y34" s="194">
        <f>IF('School Info'!$W$7&gt;=$L34,Y33,"---")</f>
        <v>53</v>
      </c>
      <c r="Z34" s="194">
        <f>IF('School Info'!$W$7&gt;=$L34,Z33,"---")</f>
        <v>53</v>
      </c>
      <c r="AA34" s="194">
        <f>IF('School Info'!$W$7&gt;=$L34,AA33,"---")</f>
        <v>53</v>
      </c>
      <c r="AB34" s="185">
        <f t="shared" si="16"/>
        <v>159</v>
      </c>
      <c r="AC34" s="186"/>
      <c r="AD34" s="186"/>
      <c r="AE34" s="186"/>
      <c r="AF34" s="186"/>
      <c r="AG34" s="186"/>
      <c r="AH34" s="185">
        <f t="shared" si="7"/>
        <v>0</v>
      </c>
      <c r="AI34" s="186"/>
      <c r="AJ34" s="186"/>
      <c r="AK34" s="186"/>
      <c r="AL34" s="185">
        <f t="shared" si="8"/>
        <v>0</v>
      </c>
      <c r="AM34" s="196"/>
      <c r="AN34" s="196"/>
      <c r="AO34" s="197"/>
      <c r="AP34" s="198"/>
      <c r="AQ34" s="377"/>
      <c r="AR34" s="378"/>
      <c r="AS34" s="378"/>
      <c r="AT34" s="379"/>
      <c r="AU34" s="439"/>
      <c r="AV34" s="51" t="s">
        <v>78</v>
      </c>
      <c r="AW34" s="21">
        <f t="shared" si="9"/>
        <v>0</v>
      </c>
      <c r="AX34" s="21">
        <f t="shared" si="10"/>
        <v>0</v>
      </c>
      <c r="AY34" s="21">
        <f t="shared" si="11"/>
        <v>0</v>
      </c>
      <c r="AZ34" s="21">
        <f t="shared" si="12"/>
        <v>0</v>
      </c>
      <c r="BA34" s="51"/>
      <c r="BB34" s="22">
        <f>AW34*'School Info'!$E$19</f>
        <v>0</v>
      </c>
      <c r="BC34" s="22">
        <f>(AX34*'School Info'!$C$23)/1000</f>
        <v>0</v>
      </c>
      <c r="BD34" s="22">
        <f>AY34*'School Info'!$E$20</f>
        <v>0</v>
      </c>
      <c r="BE34" s="22">
        <f>(AZ34*'School Info'!$E$23)/1000</f>
        <v>0</v>
      </c>
      <c r="BG34" s="51">
        <f>IF(OR(AH34&gt;0,AL34&gt;0),MAX($BG$28:BG33)+5,0)</f>
        <v>0</v>
      </c>
      <c r="BI34" s="512"/>
      <c r="BJ34" s="512"/>
      <c r="BK34" s="512"/>
      <c r="BL34" s="512"/>
    </row>
    <row r="35" spans="1:64" ht="23.25" customHeight="1">
      <c r="A35" s="293"/>
      <c r="B35" s="34"/>
      <c r="C35" s="24"/>
      <c r="D35" s="24"/>
      <c r="E35" s="24"/>
      <c r="F35" s="24"/>
      <c r="G35" s="24"/>
      <c r="H35" s="24"/>
      <c r="I35" s="24"/>
      <c r="J35" s="45"/>
      <c r="K35" s="33">
        <f t="shared" si="1"/>
        <v>0</v>
      </c>
      <c r="L35" s="190">
        <f>IF('School Info'!$W$7&gt;28,L34+1,"--")</f>
        <v>29</v>
      </c>
      <c r="M35" s="191">
        <f>IF('School Info'!W7&gt;28,'MIlk-Data Entry'!M34+1,"---")</f>
        <v>44924</v>
      </c>
      <c r="N35" s="192" t="str">
        <f t="shared" si="2"/>
        <v>Thursday</v>
      </c>
      <c r="O35" s="193" t="str">
        <f t="shared" si="3"/>
        <v>खुला</v>
      </c>
      <c r="P35" s="179" t="str">
        <f t="shared" si="4"/>
        <v>Thursday</v>
      </c>
      <c r="Q35" s="181" t="str">
        <f t="shared" si="5"/>
        <v>---</v>
      </c>
      <c r="R35" s="179" t="str">
        <f t="shared" si="6"/>
        <v>---</v>
      </c>
      <c r="S35" s="194">
        <f>IF('School Info'!$W$7&gt;=$L35,S34,"---")</f>
        <v>53</v>
      </c>
      <c r="T35" s="194">
        <f>IF('School Info'!$W$7&gt;=$L35,T34,"---")</f>
        <v>53</v>
      </c>
      <c r="U35" s="194">
        <f>IF('School Info'!$W$7&gt;=$L35,U34,"---")</f>
        <v>53</v>
      </c>
      <c r="V35" s="194">
        <f>IF('School Info'!$W$7&gt;=$L35,V34,"---")</f>
        <v>53</v>
      </c>
      <c r="W35" s="194">
        <f>IF('School Info'!$W$7&gt;=$L35,W34,"---")</f>
        <v>53</v>
      </c>
      <c r="X35" s="195">
        <f t="shared" si="15"/>
        <v>265</v>
      </c>
      <c r="Y35" s="194">
        <f>IF('School Info'!$W$7&gt;=$L35,Y34,"---")</f>
        <v>53</v>
      </c>
      <c r="Z35" s="194">
        <f>IF('School Info'!$W$7&gt;=$L35,Z34,"---")</f>
        <v>53</v>
      </c>
      <c r="AA35" s="194">
        <f>IF('School Info'!$W$7&gt;=$L35,AA34,"---")</f>
        <v>53</v>
      </c>
      <c r="AB35" s="185">
        <f t="shared" si="16"/>
        <v>159</v>
      </c>
      <c r="AC35" s="186"/>
      <c r="AD35" s="186"/>
      <c r="AE35" s="186"/>
      <c r="AF35" s="186"/>
      <c r="AG35" s="186"/>
      <c r="AH35" s="185">
        <f t="shared" si="7"/>
        <v>0</v>
      </c>
      <c r="AI35" s="186"/>
      <c r="AJ35" s="186"/>
      <c r="AK35" s="186"/>
      <c r="AL35" s="185">
        <f t="shared" si="8"/>
        <v>0</v>
      </c>
      <c r="AM35" s="196"/>
      <c r="AN35" s="196"/>
      <c r="AO35" s="197"/>
      <c r="AP35" s="198"/>
      <c r="AQ35" s="377"/>
      <c r="AR35" s="378"/>
      <c r="AS35" s="378"/>
      <c r="AT35" s="379"/>
      <c r="AU35" s="439"/>
      <c r="AV35" s="51" t="s">
        <v>81</v>
      </c>
      <c r="AW35" s="21">
        <f t="shared" si="9"/>
        <v>0</v>
      </c>
      <c r="AX35" s="21">
        <f t="shared" si="10"/>
        <v>0</v>
      </c>
      <c r="AY35" s="21">
        <f t="shared" si="11"/>
        <v>0</v>
      </c>
      <c r="AZ35" s="21">
        <f t="shared" si="12"/>
        <v>0</v>
      </c>
      <c r="BA35" s="51"/>
      <c r="BB35" s="22">
        <f>AW35*'School Info'!$E$19</f>
        <v>0</v>
      </c>
      <c r="BC35" s="22">
        <f>(AX35*'School Info'!$C$23)/1000</f>
        <v>0</v>
      </c>
      <c r="BD35" s="22">
        <f>AY35*'School Info'!$E$20</f>
        <v>0</v>
      </c>
      <c r="BE35" s="22">
        <f>(AZ35*'School Info'!$E$23)/1000</f>
        <v>0</v>
      </c>
      <c r="BG35" s="51">
        <f>IF(OR(AH35&gt;0,AL35&gt;0),7,0)</f>
        <v>0</v>
      </c>
      <c r="BI35" s="510">
        <f>SUM(AM35:AM37)</f>
        <v>0</v>
      </c>
      <c r="BJ35" s="510">
        <f t="shared" ref="BJ35:BL35" si="27">SUM(AN35:AN37)</f>
        <v>0</v>
      </c>
      <c r="BK35" s="510">
        <f t="shared" si="27"/>
        <v>0</v>
      </c>
      <c r="BL35" s="510">
        <f t="shared" si="27"/>
        <v>0</v>
      </c>
    </row>
    <row r="36" spans="1:64" ht="23.25" customHeight="1">
      <c r="A36" s="293"/>
      <c r="B36" s="34"/>
      <c r="C36" s="24"/>
      <c r="D36" s="24"/>
      <c r="E36" s="24"/>
      <c r="F36" s="24"/>
      <c r="G36" s="24"/>
      <c r="H36" s="24"/>
      <c r="I36" s="24"/>
      <c r="J36" s="45"/>
      <c r="K36" s="33">
        <f t="shared" si="1"/>
        <v>0</v>
      </c>
      <c r="L36" s="190">
        <f>IF('School Info'!$W$7&gt;29,L35+1,"--")</f>
        <v>30</v>
      </c>
      <c r="M36" s="191">
        <f>IF('School Info'!W7&gt;29,'MIlk-Data Entry'!M35+1,"---")</f>
        <v>44925</v>
      </c>
      <c r="N36" s="192" t="str">
        <f t="shared" si="2"/>
        <v>Friday</v>
      </c>
      <c r="O36" s="193" t="str">
        <f t="shared" si="3"/>
        <v>खुला</v>
      </c>
      <c r="P36" s="179" t="str">
        <f t="shared" si="4"/>
        <v>Friday</v>
      </c>
      <c r="Q36" s="181" t="str">
        <f t="shared" si="5"/>
        <v xml:space="preserve">दूध </v>
      </c>
      <c r="R36" s="179" t="str">
        <f t="shared" si="6"/>
        <v>M</v>
      </c>
      <c r="S36" s="194">
        <f>IF('School Info'!$W$7&gt;=$L36,S35,"---")</f>
        <v>53</v>
      </c>
      <c r="T36" s="194">
        <f>IF('School Info'!$W$7&gt;=$L36,T35,"---")</f>
        <v>53</v>
      </c>
      <c r="U36" s="194">
        <f>IF('School Info'!$W$7&gt;=$L36,U35,"---")</f>
        <v>53</v>
      </c>
      <c r="V36" s="194">
        <f>IF('School Info'!$W$7&gt;=$L36,V35,"---")</f>
        <v>53</v>
      </c>
      <c r="W36" s="194">
        <f>IF('School Info'!$W$7&gt;=$L36,W35,"---")</f>
        <v>53</v>
      </c>
      <c r="X36" s="195">
        <f t="shared" si="15"/>
        <v>265</v>
      </c>
      <c r="Y36" s="194">
        <f>IF('School Info'!$W$7&gt;=$L36,Y35,"---")</f>
        <v>53</v>
      </c>
      <c r="Z36" s="194">
        <f>IF('School Info'!$W$7&gt;=$L36,Z35,"---")</f>
        <v>53</v>
      </c>
      <c r="AA36" s="194">
        <f>IF('School Info'!$W$7&gt;=$L36,AA35,"---")</f>
        <v>53</v>
      </c>
      <c r="AB36" s="185">
        <f t="shared" si="16"/>
        <v>159</v>
      </c>
      <c r="AC36" s="186"/>
      <c r="AD36" s="186"/>
      <c r="AE36" s="186"/>
      <c r="AF36" s="186"/>
      <c r="AG36" s="186"/>
      <c r="AH36" s="185">
        <f t="shared" si="7"/>
        <v>0</v>
      </c>
      <c r="AI36" s="186"/>
      <c r="AJ36" s="186"/>
      <c r="AK36" s="186"/>
      <c r="AL36" s="185">
        <f t="shared" si="8"/>
        <v>0</v>
      </c>
      <c r="AM36" s="196"/>
      <c r="AN36" s="196"/>
      <c r="AO36" s="197"/>
      <c r="AP36" s="198"/>
      <c r="AQ36" s="377"/>
      <c r="AR36" s="378"/>
      <c r="AS36" s="378"/>
      <c r="AT36" s="379"/>
      <c r="AU36" s="439"/>
      <c r="AV36" s="51"/>
      <c r="AW36" s="21">
        <f t="shared" si="9"/>
        <v>0</v>
      </c>
      <c r="AX36" s="21">
        <f t="shared" si="10"/>
        <v>0</v>
      </c>
      <c r="AY36" s="21">
        <f t="shared" si="11"/>
        <v>0</v>
      </c>
      <c r="AZ36" s="21">
        <f t="shared" si="12"/>
        <v>0</v>
      </c>
      <c r="BA36" s="51"/>
      <c r="BB36" s="22">
        <f>AW36*'School Info'!$E$19</f>
        <v>0</v>
      </c>
      <c r="BC36" s="22">
        <f>(AX36*'School Info'!$C$23)/1000</f>
        <v>0</v>
      </c>
      <c r="BD36" s="22">
        <f>AY36*'School Info'!$E$20</f>
        <v>0</v>
      </c>
      <c r="BE36" s="22">
        <f>(AZ36*'School Info'!$E$23)/1000</f>
        <v>0</v>
      </c>
      <c r="BG36" s="51">
        <f>IF(OR(AH36&gt;0,AL36&gt;0),MAX(BG35)+7,0)</f>
        <v>0</v>
      </c>
      <c r="BI36" s="293"/>
      <c r="BJ36" s="293"/>
      <c r="BK36" s="293"/>
      <c r="BL36" s="293"/>
    </row>
    <row r="37" spans="1:64" ht="23.25" customHeight="1" thickBot="1">
      <c r="A37" s="293"/>
      <c r="B37" s="34"/>
      <c r="C37" s="24"/>
      <c r="D37" s="24"/>
      <c r="E37" s="24"/>
      <c r="F37" s="24"/>
      <c r="G37" s="24"/>
      <c r="H37" s="24"/>
      <c r="I37" s="24"/>
      <c r="J37" s="45"/>
      <c r="K37" s="33">
        <f t="shared" si="1"/>
        <v>0</v>
      </c>
      <c r="L37" s="199">
        <f>IF('School Info'!$W$7&gt;30,L36+1,"--")</f>
        <v>31</v>
      </c>
      <c r="M37" s="200">
        <f>IF('School Info'!W7&gt;30,'MIlk-Data Entry'!M36+1,"---")</f>
        <v>44926</v>
      </c>
      <c r="N37" s="201" t="str">
        <f t="shared" si="2"/>
        <v>Saturday</v>
      </c>
      <c r="O37" s="202" t="str">
        <f t="shared" si="3"/>
        <v>खुला</v>
      </c>
      <c r="P37" s="203" t="str">
        <f t="shared" si="4"/>
        <v>Saturday</v>
      </c>
      <c r="Q37" s="204" t="str">
        <f t="shared" si="5"/>
        <v>---</v>
      </c>
      <c r="R37" s="203" t="str">
        <f t="shared" si="6"/>
        <v>---</v>
      </c>
      <c r="S37" s="205">
        <f>IF('School Info'!$W$7&gt;=$L37,S36,"---")</f>
        <v>53</v>
      </c>
      <c r="T37" s="205">
        <f>IF('School Info'!$W$7&gt;=$L37,T36,"---")</f>
        <v>53</v>
      </c>
      <c r="U37" s="205">
        <f>IF('School Info'!$W$7&gt;=$L37,U36,"---")</f>
        <v>53</v>
      </c>
      <c r="V37" s="205">
        <f>IF('School Info'!$W$7&gt;=$L37,V36,"---")</f>
        <v>53</v>
      </c>
      <c r="W37" s="205">
        <f>IF('School Info'!$W$7&gt;=$L37,W36,"---")</f>
        <v>53</v>
      </c>
      <c r="X37" s="206">
        <f t="shared" si="15"/>
        <v>265</v>
      </c>
      <c r="Y37" s="205">
        <f>IF('School Info'!$W$7&gt;=$L37,Y36,"---")</f>
        <v>53</v>
      </c>
      <c r="Z37" s="205">
        <f>IF('School Info'!$W$7&gt;=$L37,Z36,"---")</f>
        <v>53</v>
      </c>
      <c r="AA37" s="205">
        <f>IF('School Info'!$W$7&gt;=$L37,AA36,"---")</f>
        <v>53</v>
      </c>
      <c r="AB37" s="207">
        <f t="shared" si="16"/>
        <v>159</v>
      </c>
      <c r="AC37" s="208"/>
      <c r="AD37" s="208"/>
      <c r="AE37" s="208"/>
      <c r="AF37" s="208"/>
      <c r="AG37" s="208"/>
      <c r="AH37" s="207">
        <f t="shared" si="7"/>
        <v>0</v>
      </c>
      <c r="AI37" s="208"/>
      <c r="AJ37" s="208"/>
      <c r="AK37" s="208"/>
      <c r="AL37" s="207">
        <f t="shared" si="8"/>
        <v>0</v>
      </c>
      <c r="AM37" s="209"/>
      <c r="AN37" s="209"/>
      <c r="AO37" s="210"/>
      <c r="AP37" s="211"/>
      <c r="AQ37" s="377"/>
      <c r="AR37" s="378"/>
      <c r="AS37" s="378"/>
      <c r="AT37" s="379"/>
      <c r="AU37" s="439"/>
      <c r="AV37" s="51"/>
      <c r="AW37" s="21">
        <f t="shared" si="9"/>
        <v>0</v>
      </c>
      <c r="AX37" s="21">
        <f t="shared" si="10"/>
        <v>0</v>
      </c>
      <c r="AY37" s="21">
        <f t="shared" si="11"/>
        <v>0</v>
      </c>
      <c r="AZ37" s="21">
        <f t="shared" si="12"/>
        <v>0</v>
      </c>
      <c r="BA37" s="51"/>
      <c r="BB37" s="22">
        <f>AW37*'School Info'!$E$19</f>
        <v>0</v>
      </c>
      <c r="BC37" s="22">
        <f>(AX37*'School Info'!$C$23)/1000</f>
        <v>0</v>
      </c>
      <c r="BD37" s="22">
        <f>AY37*'School Info'!$E$20</f>
        <v>0</v>
      </c>
      <c r="BE37" s="22">
        <f>(AZ37*'School Info'!$E$23)/1000</f>
        <v>0</v>
      </c>
      <c r="BG37" s="51">
        <f>IF(OR(AH37&gt;0,AL37&gt;0),MAX($BG$35:BG36)+7,0)</f>
        <v>0</v>
      </c>
      <c r="BI37" s="293"/>
      <c r="BJ37" s="293"/>
      <c r="BK37" s="293"/>
      <c r="BL37" s="293"/>
    </row>
    <row r="38" spans="1:64" ht="27" customHeight="1" thickBot="1">
      <c r="A38" s="293"/>
      <c r="B38" s="35"/>
      <c r="C38" s="36"/>
      <c r="D38" s="36"/>
      <c r="E38" s="36"/>
      <c r="F38" s="36"/>
      <c r="G38" s="36"/>
      <c r="H38" s="36"/>
      <c r="I38" s="36"/>
      <c r="J38" s="39"/>
      <c r="K38" s="38">
        <f>SUM(K7:K37)</f>
        <v>1</v>
      </c>
      <c r="L38" s="365" t="s">
        <v>33</v>
      </c>
      <c r="M38" s="366"/>
      <c r="N38" s="366"/>
      <c r="O38" s="366"/>
      <c r="P38" s="366"/>
      <c r="Q38" s="366"/>
      <c r="R38" s="367"/>
      <c r="S38" s="212">
        <f>SUM(S7:S37)</f>
        <v>1643</v>
      </c>
      <c r="T38" s="212">
        <f t="shared" ref="T38:AK38" si="28">SUM(T7:T37)</f>
        <v>1643</v>
      </c>
      <c r="U38" s="212">
        <f t="shared" si="28"/>
        <v>1643</v>
      </c>
      <c r="V38" s="212">
        <f t="shared" si="28"/>
        <v>1643</v>
      </c>
      <c r="W38" s="212">
        <f t="shared" si="28"/>
        <v>1643</v>
      </c>
      <c r="X38" s="212">
        <f t="shared" si="28"/>
        <v>8215</v>
      </c>
      <c r="Y38" s="212">
        <f t="shared" si="28"/>
        <v>1643</v>
      </c>
      <c r="Z38" s="212">
        <f t="shared" si="28"/>
        <v>1643</v>
      </c>
      <c r="AA38" s="212">
        <f t="shared" si="28"/>
        <v>1643</v>
      </c>
      <c r="AB38" s="212">
        <f t="shared" si="28"/>
        <v>4929</v>
      </c>
      <c r="AC38" s="212">
        <f t="shared" si="28"/>
        <v>5</v>
      </c>
      <c r="AD38" s="212">
        <f t="shared" si="28"/>
        <v>6</v>
      </c>
      <c r="AE38" s="212">
        <f t="shared" si="28"/>
        <v>0</v>
      </c>
      <c r="AF38" s="212">
        <f t="shared" si="28"/>
        <v>0</v>
      </c>
      <c r="AG38" s="212">
        <f t="shared" si="28"/>
        <v>0</v>
      </c>
      <c r="AH38" s="212">
        <f t="shared" si="28"/>
        <v>11</v>
      </c>
      <c r="AI38" s="212">
        <f t="shared" si="28"/>
        <v>4</v>
      </c>
      <c r="AJ38" s="212">
        <f t="shared" si="28"/>
        <v>5</v>
      </c>
      <c r="AK38" s="212">
        <f t="shared" si="28"/>
        <v>0</v>
      </c>
      <c r="AL38" s="212">
        <f>SUM(AL7:AL37)</f>
        <v>9</v>
      </c>
      <c r="AM38" s="213">
        <f t="shared" ref="AM38:AN38" si="29">SUM(AM7:AM37)</f>
        <v>0</v>
      </c>
      <c r="AN38" s="213">
        <f t="shared" si="29"/>
        <v>0</v>
      </c>
      <c r="AO38" s="213">
        <f t="shared" ref="AO38:AP38" si="30">SUM(AO7:AO37)</f>
        <v>0</v>
      </c>
      <c r="AP38" s="214">
        <f t="shared" si="30"/>
        <v>0</v>
      </c>
      <c r="AQ38" s="380"/>
      <c r="AR38" s="381"/>
      <c r="AS38" s="381"/>
      <c r="AT38" s="382"/>
      <c r="AU38" s="439"/>
      <c r="AV38" s="21" t="s">
        <v>33</v>
      </c>
      <c r="AW38" s="23">
        <f t="shared" ref="AW38:AZ38" si="31">SUM(AW7:AW37)</f>
        <v>11</v>
      </c>
      <c r="AX38" s="23">
        <f t="shared" si="31"/>
        <v>11</v>
      </c>
      <c r="AY38" s="23">
        <f t="shared" si="31"/>
        <v>9</v>
      </c>
      <c r="AZ38" s="23">
        <f t="shared" si="31"/>
        <v>9</v>
      </c>
      <c r="BA38" s="8" t="s">
        <v>33</v>
      </c>
      <c r="BB38" s="23">
        <f>SUM(BB7:BB37)</f>
        <v>0.16499999999999998</v>
      </c>
      <c r="BC38" s="23">
        <f t="shared" ref="BC38:BE38" si="32">SUM(BC7:BC37)</f>
        <v>9.240000000000001E-2</v>
      </c>
      <c r="BD38" s="23">
        <f t="shared" si="32"/>
        <v>0.18</v>
      </c>
      <c r="BE38" s="23">
        <f t="shared" si="32"/>
        <v>9.1799999999999993E-2</v>
      </c>
    </row>
    <row r="39" spans="1:64" ht="9.75" customHeight="1">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13"/>
      <c r="AW39" s="13"/>
      <c r="AX39" s="13"/>
      <c r="AY39" s="13"/>
      <c r="AZ39" s="13"/>
      <c r="BA39" s="13"/>
    </row>
    <row r="40" spans="1:64" ht="23.25" hidden="1" customHeight="1">
      <c r="AV40" s="51"/>
      <c r="BA40" s="51"/>
    </row>
    <row r="41" spans="1:64" ht="18" hidden="1" customHeight="1">
      <c r="AV41" s="51"/>
      <c r="BA41" s="51"/>
    </row>
    <row r="42" spans="1:64" ht="18" hidden="1" customHeight="1">
      <c r="AV42" s="51"/>
      <c r="BA42" s="51"/>
    </row>
    <row r="43" spans="1:64" ht="18" hidden="1" customHeight="1">
      <c r="AV43" s="51"/>
      <c r="BA43" s="51"/>
    </row>
    <row r="44" spans="1:64" ht="18" hidden="1" customHeight="1">
      <c r="AV44" s="51">
        <v>0</v>
      </c>
      <c r="BA44" s="51"/>
    </row>
    <row r="45" spans="1:64" ht="18" hidden="1" customHeight="1">
      <c r="AV45" s="51">
        <v>1</v>
      </c>
      <c r="BA45" s="51"/>
    </row>
    <row r="46" spans="1:64" ht="18" hidden="1" customHeight="1">
      <c r="AV46" s="51">
        <v>2</v>
      </c>
      <c r="BA46" s="51"/>
    </row>
    <row r="47" spans="1:64" ht="18" hidden="1" customHeight="1">
      <c r="AV47" s="51">
        <v>3</v>
      </c>
      <c r="BA47" s="51"/>
    </row>
    <row r="48" spans="1:64" ht="18" hidden="1" customHeight="1">
      <c r="AV48" s="51">
        <v>4</v>
      </c>
      <c r="BA48" s="51"/>
    </row>
    <row r="49" spans="39:59" ht="18" hidden="1" customHeight="1">
      <c r="AV49" s="51">
        <v>5</v>
      </c>
      <c r="BA49" s="51"/>
    </row>
    <row r="50" spans="39:59" ht="18" hidden="1" customHeight="1">
      <c r="AV50" s="51">
        <v>6</v>
      </c>
      <c r="BA50" s="51"/>
    </row>
    <row r="51" spans="39:59" ht="18" hidden="1" customHeight="1">
      <c r="AV51" s="51">
        <v>7</v>
      </c>
      <c r="BA51" s="51"/>
    </row>
    <row r="52" spans="39:59" ht="12.75" hidden="1" customHeight="1">
      <c r="AV52" s="51">
        <v>8</v>
      </c>
      <c r="BA52" s="51"/>
    </row>
    <row r="53" spans="39:59" ht="12.75" hidden="1" customHeight="1">
      <c r="AV53" s="51">
        <v>9</v>
      </c>
      <c r="BA53" s="51"/>
    </row>
    <row r="54" spans="39:59" ht="12.75" hidden="1" customHeight="1">
      <c r="AV54" s="51">
        <v>10</v>
      </c>
      <c r="BA54" s="51"/>
    </row>
    <row r="55" spans="39:59" ht="12.75" hidden="1" customHeight="1">
      <c r="AV55" s="51">
        <v>11</v>
      </c>
      <c r="BA55" s="51"/>
    </row>
    <row r="56" spans="39:59" ht="12.75" hidden="1" customHeight="1">
      <c r="AV56" s="51">
        <v>12</v>
      </c>
      <c r="BA56" s="51"/>
    </row>
    <row r="57" spans="39:59" ht="12.75" hidden="1" customHeight="1">
      <c r="AV57" s="51">
        <v>13</v>
      </c>
      <c r="BA57" s="51"/>
    </row>
    <row r="58" spans="39:59" ht="26.25" hidden="1" customHeight="1">
      <c r="AV58" s="51">
        <v>14</v>
      </c>
      <c r="BA58" s="51"/>
    </row>
    <row r="59" spans="39:59" ht="39" hidden="1" customHeight="1">
      <c r="AV59" s="51">
        <v>15</v>
      </c>
      <c r="BA59" s="51"/>
    </row>
    <row r="60" spans="39:59" ht="384" hidden="1" customHeight="1">
      <c r="AV60" s="51">
        <v>16</v>
      </c>
      <c r="BA60" s="51"/>
    </row>
    <row r="61" spans="39:59" ht="15.75" hidden="1">
      <c r="AV61" s="51">
        <v>17</v>
      </c>
      <c r="BA61" s="51"/>
    </row>
    <row r="62" spans="39:59" s="13" customFormat="1" ht="15" hidden="1" customHeight="1">
      <c r="AM62" s="43"/>
      <c r="AN62" s="43"/>
      <c r="AO62" s="43"/>
      <c r="AP62" s="43"/>
      <c r="AV62" s="49">
        <v>18</v>
      </c>
      <c r="BA62" s="49"/>
      <c r="BG62" s="19"/>
    </row>
    <row r="63" spans="39:59" ht="18" hidden="1" customHeight="1">
      <c r="AV63" s="51">
        <v>19</v>
      </c>
      <c r="BA63" s="51"/>
    </row>
    <row r="64" spans="39:59" ht="15" hidden="1" customHeight="1">
      <c r="AV64" s="51">
        <v>20</v>
      </c>
      <c r="BA64" s="51"/>
    </row>
    <row r="65" spans="48:53" ht="15" hidden="1" customHeight="1">
      <c r="AV65" s="51">
        <v>21</v>
      </c>
      <c r="BA65" s="51"/>
    </row>
    <row r="66" spans="48:53" ht="15" hidden="1" customHeight="1">
      <c r="AV66" s="51">
        <v>22</v>
      </c>
      <c r="BA66" s="51"/>
    </row>
    <row r="67" spans="48:53" ht="15" hidden="1" customHeight="1">
      <c r="AV67" s="51">
        <v>23</v>
      </c>
      <c r="BA67" s="51"/>
    </row>
    <row r="68" spans="48:53" ht="15" hidden="1" customHeight="1">
      <c r="AV68" s="51">
        <v>24</v>
      </c>
      <c r="BA68" s="51"/>
    </row>
    <row r="69" spans="48:53" ht="15" hidden="1" customHeight="1">
      <c r="AV69" s="51">
        <v>25</v>
      </c>
      <c r="BA69" s="51"/>
    </row>
    <row r="70" spans="48:53" ht="15" hidden="1" customHeight="1">
      <c r="AV70" s="51">
        <v>26</v>
      </c>
      <c r="BA70" s="51"/>
    </row>
    <row r="71" spans="48:53" ht="15.75" hidden="1" customHeight="1">
      <c r="AV71" s="51">
        <v>27</v>
      </c>
      <c r="BA71" s="51"/>
    </row>
    <row r="72" spans="48:53" ht="19.5" hidden="1" customHeight="1">
      <c r="AV72" s="51">
        <v>28</v>
      </c>
      <c r="BA72" s="51"/>
    </row>
    <row r="73" spans="48:53" ht="19.5" hidden="1" customHeight="1">
      <c r="AV73" s="51">
        <v>29</v>
      </c>
      <c r="BA73" s="51"/>
    </row>
    <row r="74" spans="48:53" ht="22.5" hidden="1" customHeight="1">
      <c r="AV74" s="51">
        <v>30</v>
      </c>
      <c r="BA74" s="51"/>
    </row>
    <row r="75" spans="48:53" ht="22.5" hidden="1" customHeight="1">
      <c r="AV75" s="51">
        <v>31</v>
      </c>
      <c r="BA75" s="51"/>
    </row>
    <row r="76" spans="48:53" ht="22.5" hidden="1" customHeight="1">
      <c r="AV76" s="51">
        <v>32</v>
      </c>
      <c r="BA76" s="51"/>
    </row>
    <row r="77" spans="48:53" ht="22.5" hidden="1" customHeight="1">
      <c r="AV77" s="51">
        <v>33</v>
      </c>
      <c r="BA77" s="51"/>
    </row>
    <row r="78" spans="48:53" ht="22.5" hidden="1" customHeight="1">
      <c r="AV78" s="51">
        <v>34</v>
      </c>
      <c r="BA78" s="51"/>
    </row>
    <row r="79" spans="48:53" ht="22.5" hidden="1" customHeight="1">
      <c r="AV79" s="51">
        <v>35</v>
      </c>
      <c r="BA79" s="51"/>
    </row>
    <row r="80" spans="48:53" ht="22.5" hidden="1" customHeight="1">
      <c r="AV80" s="51">
        <v>36</v>
      </c>
      <c r="BA80" s="51"/>
    </row>
    <row r="81" spans="48:53" ht="22.5" hidden="1" customHeight="1">
      <c r="AV81" s="51">
        <v>37</v>
      </c>
      <c r="BA81" s="51"/>
    </row>
    <row r="82" spans="48:53" ht="22.5" hidden="1" customHeight="1">
      <c r="AV82" s="51">
        <v>38</v>
      </c>
      <c r="BA82" s="51"/>
    </row>
    <row r="83" spans="48:53" ht="22.5" hidden="1" customHeight="1">
      <c r="AV83" s="51">
        <v>39</v>
      </c>
      <c r="BA83" s="51"/>
    </row>
    <row r="84" spans="48:53" ht="22.5" hidden="1" customHeight="1">
      <c r="AV84" s="51">
        <v>40</v>
      </c>
      <c r="BA84" s="51"/>
    </row>
    <row r="85" spans="48:53" ht="22.5" hidden="1" customHeight="1">
      <c r="AV85" s="51">
        <v>41</v>
      </c>
      <c r="BA85" s="51"/>
    </row>
    <row r="86" spans="48:53" ht="22.5" hidden="1" customHeight="1">
      <c r="AV86" s="51">
        <v>42</v>
      </c>
      <c r="BA86" s="51"/>
    </row>
    <row r="87" spans="48:53" ht="22.5" hidden="1" customHeight="1">
      <c r="AV87" s="51">
        <v>43</v>
      </c>
      <c r="BA87" s="51"/>
    </row>
    <row r="88" spans="48:53" ht="22.5" hidden="1" customHeight="1">
      <c r="AV88" s="51">
        <v>44</v>
      </c>
      <c r="BA88" s="51"/>
    </row>
    <row r="89" spans="48:53" ht="22.5" hidden="1" customHeight="1">
      <c r="AV89" s="51">
        <v>45</v>
      </c>
      <c r="BA89" s="51"/>
    </row>
    <row r="90" spans="48:53" ht="22.5" hidden="1" customHeight="1">
      <c r="AV90" s="51">
        <v>46</v>
      </c>
      <c r="BA90" s="51"/>
    </row>
    <row r="91" spans="48:53" ht="22.5" hidden="1" customHeight="1">
      <c r="AV91" s="51">
        <v>47</v>
      </c>
      <c r="BA91" s="51"/>
    </row>
    <row r="92" spans="48:53" ht="22.5" hidden="1" customHeight="1">
      <c r="AV92" s="51">
        <v>48</v>
      </c>
      <c r="BA92" s="51"/>
    </row>
    <row r="93" spans="48:53" ht="22.5" hidden="1" customHeight="1">
      <c r="AV93" s="51">
        <v>49</v>
      </c>
      <c r="BA93" s="51"/>
    </row>
    <row r="94" spans="48:53" ht="22.5" hidden="1" customHeight="1">
      <c r="AV94" s="51">
        <v>50</v>
      </c>
      <c r="BA94" s="51"/>
    </row>
    <row r="95" spans="48:53" ht="22.5" hidden="1" customHeight="1">
      <c r="AV95" s="51">
        <v>51</v>
      </c>
      <c r="BA95" s="51"/>
    </row>
    <row r="96" spans="48:53" ht="22.5" hidden="1" customHeight="1">
      <c r="AV96" s="51">
        <v>52</v>
      </c>
      <c r="BA96" s="51"/>
    </row>
    <row r="97" spans="48:53" ht="22.5" hidden="1" customHeight="1">
      <c r="AV97" s="51">
        <v>53</v>
      </c>
      <c r="BA97" s="51"/>
    </row>
    <row r="98" spans="48:53" ht="22.5" hidden="1" customHeight="1">
      <c r="AV98" s="51">
        <v>54</v>
      </c>
      <c r="BA98" s="51"/>
    </row>
    <row r="99" spans="48:53" ht="22.5" hidden="1" customHeight="1">
      <c r="AV99" s="51">
        <v>55</v>
      </c>
      <c r="BA99" s="51"/>
    </row>
    <row r="100" spans="48:53" ht="22.5" hidden="1" customHeight="1">
      <c r="AV100" s="51">
        <v>56</v>
      </c>
      <c r="BA100" s="51"/>
    </row>
    <row r="101" spans="48:53" ht="22.5" hidden="1" customHeight="1">
      <c r="AV101" s="51">
        <v>57</v>
      </c>
      <c r="BA101" s="51"/>
    </row>
    <row r="102" spans="48:53" ht="22.5" hidden="1" customHeight="1">
      <c r="AV102" s="51">
        <v>58</v>
      </c>
      <c r="BA102" s="51"/>
    </row>
    <row r="103" spans="48:53" ht="22.5" hidden="1" customHeight="1">
      <c r="AV103" s="51">
        <v>59</v>
      </c>
      <c r="BA103" s="51"/>
    </row>
    <row r="104" spans="48:53" ht="22.5" hidden="1" customHeight="1">
      <c r="AV104" s="51">
        <v>60</v>
      </c>
      <c r="BA104" s="51"/>
    </row>
    <row r="105" spans="48:53" ht="23.25" hidden="1" customHeight="1">
      <c r="AV105" s="51">
        <v>61</v>
      </c>
      <c r="BA105" s="51"/>
    </row>
    <row r="106" spans="48:53" ht="45.75" hidden="1" customHeight="1">
      <c r="AV106" s="51">
        <v>62</v>
      </c>
      <c r="BA106" s="51"/>
    </row>
    <row r="107" spans="48:53" ht="15.75" hidden="1">
      <c r="AV107" s="51">
        <v>63</v>
      </c>
      <c r="BA107" s="51"/>
    </row>
    <row r="108" spans="48:53" ht="15.75" hidden="1">
      <c r="AV108" s="51">
        <v>64</v>
      </c>
      <c r="BA108" s="51"/>
    </row>
    <row r="109" spans="48:53" ht="15.75" hidden="1">
      <c r="AV109" s="51">
        <v>65</v>
      </c>
      <c r="BA109" s="51"/>
    </row>
    <row r="110" spans="48:53" ht="15.75" hidden="1">
      <c r="AV110" s="51">
        <v>66</v>
      </c>
      <c r="BA110" s="51"/>
    </row>
    <row r="111" spans="48:53" ht="15.75" hidden="1">
      <c r="AV111" s="51">
        <v>67</v>
      </c>
      <c r="BA111" s="51"/>
    </row>
    <row r="112" spans="48:53" ht="15.75" hidden="1">
      <c r="AV112" s="51">
        <v>68</v>
      </c>
      <c r="BA112" s="51"/>
    </row>
    <row r="113" spans="48:53" ht="15.75" hidden="1">
      <c r="AV113" s="51">
        <v>69</v>
      </c>
      <c r="BA113" s="51"/>
    </row>
    <row r="114" spans="48:53" ht="15.75" hidden="1">
      <c r="AV114" s="51">
        <v>70</v>
      </c>
      <c r="BA114" s="51"/>
    </row>
    <row r="115" spans="48:53" ht="15.75" hidden="1">
      <c r="AV115" s="51">
        <v>71</v>
      </c>
      <c r="BA115" s="51"/>
    </row>
    <row r="116" spans="48:53" ht="15.75" hidden="1">
      <c r="AV116" s="51">
        <v>72</v>
      </c>
      <c r="BA116" s="51"/>
    </row>
    <row r="117" spans="48:53" ht="15.75" hidden="1">
      <c r="AV117" s="51">
        <v>73</v>
      </c>
      <c r="BA117" s="51"/>
    </row>
    <row r="118" spans="48:53" ht="15.75" hidden="1">
      <c r="AV118" s="51">
        <v>74</v>
      </c>
      <c r="BA118" s="51"/>
    </row>
    <row r="119" spans="48:53" ht="15.75" hidden="1">
      <c r="AV119" s="51">
        <v>75</v>
      </c>
      <c r="BA119" s="51"/>
    </row>
    <row r="120" spans="48:53" ht="15.75" hidden="1">
      <c r="AV120" s="51">
        <v>76</v>
      </c>
      <c r="BA120" s="51"/>
    </row>
    <row r="121" spans="48:53" ht="15.75" hidden="1">
      <c r="AV121" s="51">
        <v>77</v>
      </c>
      <c r="BA121" s="51"/>
    </row>
    <row r="122" spans="48:53" ht="15.75" hidden="1">
      <c r="AV122" s="51">
        <v>78</v>
      </c>
      <c r="BA122" s="51"/>
    </row>
    <row r="123" spans="48:53" ht="15.75" hidden="1">
      <c r="AV123" s="51">
        <v>79</v>
      </c>
      <c r="BA123" s="51"/>
    </row>
    <row r="124" spans="48:53" ht="15.75" hidden="1">
      <c r="AV124" s="51">
        <v>80</v>
      </c>
      <c r="BA124" s="51"/>
    </row>
    <row r="125" spans="48:53" ht="15.75" hidden="1">
      <c r="AV125" s="51">
        <v>81</v>
      </c>
      <c r="BA125" s="51"/>
    </row>
    <row r="126" spans="48:53" ht="15.75" hidden="1">
      <c r="AV126" s="51">
        <v>82</v>
      </c>
      <c r="BA126" s="51"/>
    </row>
    <row r="127" spans="48:53" ht="15.75" hidden="1">
      <c r="AV127" s="51">
        <v>83</v>
      </c>
      <c r="BA127" s="51"/>
    </row>
    <row r="128" spans="48:53" ht="15.75" hidden="1">
      <c r="AV128" s="51">
        <v>84</v>
      </c>
      <c r="BA128" s="51"/>
    </row>
    <row r="129" spans="48:53" ht="15.75" hidden="1">
      <c r="AV129" s="51">
        <v>85</v>
      </c>
      <c r="BA129" s="51"/>
    </row>
    <row r="130" spans="48:53" ht="15.75" hidden="1">
      <c r="AV130" s="51">
        <v>86</v>
      </c>
      <c r="BA130" s="51"/>
    </row>
    <row r="131" spans="48:53" ht="15.75" hidden="1">
      <c r="AV131" s="51">
        <v>87</v>
      </c>
      <c r="BA131" s="51"/>
    </row>
    <row r="132" spans="48:53" ht="15.75" hidden="1">
      <c r="AV132" s="51">
        <v>88</v>
      </c>
      <c r="BA132" s="51"/>
    </row>
    <row r="133" spans="48:53" ht="15.75" hidden="1">
      <c r="AV133" s="51">
        <v>89</v>
      </c>
      <c r="BA133" s="51"/>
    </row>
    <row r="134" spans="48:53" ht="15.75" hidden="1">
      <c r="AV134" s="51">
        <v>90</v>
      </c>
      <c r="BA134" s="51"/>
    </row>
    <row r="135" spans="48:53" ht="15.75" hidden="1">
      <c r="AV135" s="51">
        <v>91</v>
      </c>
      <c r="BA135" s="51"/>
    </row>
    <row r="136" spans="48:53" ht="15.75" hidden="1">
      <c r="AV136" s="51">
        <v>92</v>
      </c>
      <c r="BA136" s="51"/>
    </row>
    <row r="137" spans="48:53" ht="15.75" hidden="1">
      <c r="AV137" s="51">
        <v>93</v>
      </c>
      <c r="BA137" s="51"/>
    </row>
    <row r="138" spans="48:53" ht="15.75" hidden="1">
      <c r="AV138" s="51">
        <v>94</v>
      </c>
      <c r="BA138" s="51"/>
    </row>
    <row r="139" spans="48:53" ht="15.75" hidden="1">
      <c r="AV139" s="51">
        <v>95</v>
      </c>
      <c r="BA139" s="51"/>
    </row>
    <row r="140" spans="48:53" ht="15.75" hidden="1">
      <c r="AV140" s="51">
        <v>96</v>
      </c>
      <c r="BA140" s="51"/>
    </row>
    <row r="141" spans="48:53" ht="15.75" hidden="1">
      <c r="AV141" s="51">
        <v>97</v>
      </c>
      <c r="BA141" s="51"/>
    </row>
    <row r="142" spans="48:53" ht="15.75" hidden="1">
      <c r="AV142" s="51">
        <v>98</v>
      </c>
      <c r="BA142" s="51"/>
    </row>
    <row r="143" spans="48:53" ht="15.75" hidden="1">
      <c r="AV143" s="51">
        <v>99</v>
      </c>
      <c r="BA143" s="51"/>
    </row>
    <row r="144" spans="48:53" ht="15.75" hidden="1">
      <c r="AV144" s="51">
        <v>100</v>
      </c>
      <c r="BA144" s="51"/>
    </row>
    <row r="145" spans="48:53" ht="15.75" hidden="1">
      <c r="AV145" s="51">
        <v>101</v>
      </c>
      <c r="BA145" s="51"/>
    </row>
    <row r="146" spans="48:53" ht="15.75" hidden="1">
      <c r="AV146" s="51">
        <v>102</v>
      </c>
      <c r="BA146" s="51"/>
    </row>
    <row r="147" spans="48:53" ht="15.75" hidden="1">
      <c r="AV147" s="51">
        <v>103</v>
      </c>
      <c r="BA147" s="51"/>
    </row>
    <row r="148" spans="48:53" ht="15.75" hidden="1">
      <c r="AV148" s="51">
        <v>104</v>
      </c>
      <c r="BA148" s="51"/>
    </row>
    <row r="149" spans="48:53" ht="15.75" hidden="1">
      <c r="AV149" s="51">
        <v>105</v>
      </c>
      <c r="BA149" s="51"/>
    </row>
    <row r="150" spans="48:53" ht="15.75" hidden="1">
      <c r="AV150" s="51">
        <v>106</v>
      </c>
      <c r="BA150" s="51"/>
    </row>
    <row r="151" spans="48:53" ht="15.75" hidden="1">
      <c r="AV151" s="51">
        <v>107</v>
      </c>
      <c r="BA151" s="51"/>
    </row>
    <row r="152" spans="48:53" ht="15.75" hidden="1">
      <c r="AV152" s="51">
        <v>108</v>
      </c>
      <c r="BA152" s="51"/>
    </row>
    <row r="153" spans="48:53" ht="15.75" hidden="1">
      <c r="AV153" s="51">
        <v>109</v>
      </c>
      <c r="BA153" s="51"/>
    </row>
    <row r="154" spans="48:53" ht="15.75" hidden="1">
      <c r="AV154" s="51">
        <v>110</v>
      </c>
      <c r="BA154" s="51"/>
    </row>
    <row r="155" spans="48:53" ht="15.75" hidden="1">
      <c r="AV155" s="51">
        <v>111</v>
      </c>
      <c r="BA155" s="51"/>
    </row>
    <row r="156" spans="48:53" ht="15.75" hidden="1">
      <c r="AV156" s="51">
        <v>112</v>
      </c>
      <c r="BA156" s="51"/>
    </row>
    <row r="157" spans="48:53" ht="15.75" hidden="1">
      <c r="AV157" s="51">
        <v>113</v>
      </c>
      <c r="BA157" s="51"/>
    </row>
    <row r="158" spans="48:53" ht="15.75" hidden="1">
      <c r="AV158" s="51">
        <v>114</v>
      </c>
      <c r="BA158" s="51"/>
    </row>
    <row r="159" spans="48:53" ht="15.75" hidden="1">
      <c r="AV159" s="51">
        <v>115</v>
      </c>
      <c r="BA159" s="51"/>
    </row>
    <row r="160" spans="48:53" ht="15.75" hidden="1">
      <c r="AV160" s="51">
        <v>116</v>
      </c>
      <c r="BA160" s="51"/>
    </row>
    <row r="161" spans="48:53" ht="15.75" hidden="1">
      <c r="AV161" s="51">
        <v>117</v>
      </c>
      <c r="BA161" s="51"/>
    </row>
    <row r="162" spans="48:53" ht="15.75" hidden="1">
      <c r="AV162" s="51">
        <v>118</v>
      </c>
      <c r="BA162" s="51"/>
    </row>
    <row r="163" spans="48:53" ht="15.75" hidden="1">
      <c r="AV163" s="51">
        <v>119</v>
      </c>
      <c r="BA163" s="51"/>
    </row>
    <row r="164" spans="48:53" ht="15.75" hidden="1">
      <c r="AV164" s="51">
        <v>120</v>
      </c>
      <c r="BA164" s="51"/>
    </row>
    <row r="165" spans="48:53" ht="15.75" hidden="1">
      <c r="AV165" s="51">
        <v>121</v>
      </c>
      <c r="BA165" s="51"/>
    </row>
    <row r="166" spans="48:53" ht="15.75" hidden="1">
      <c r="AV166" s="51">
        <v>122</v>
      </c>
      <c r="BA166" s="51"/>
    </row>
    <row r="167" spans="48:53" ht="15.75" hidden="1">
      <c r="AV167" s="51">
        <v>123</v>
      </c>
      <c r="BA167" s="51"/>
    </row>
    <row r="168" spans="48:53" ht="15.75" hidden="1">
      <c r="AV168" s="51">
        <v>124</v>
      </c>
      <c r="BA168" s="51"/>
    </row>
    <row r="169" spans="48:53" ht="15.75" hidden="1">
      <c r="AV169" s="51">
        <v>125</v>
      </c>
      <c r="BA169" s="51"/>
    </row>
    <row r="170" spans="48:53" ht="15.75" hidden="1">
      <c r="AV170" s="51">
        <v>126</v>
      </c>
      <c r="BA170" s="51"/>
    </row>
    <row r="171" spans="48:53" ht="15.75" hidden="1">
      <c r="AV171" s="51">
        <v>127</v>
      </c>
      <c r="BA171" s="51"/>
    </row>
    <row r="172" spans="48:53" ht="15.75" hidden="1">
      <c r="AV172" s="51">
        <v>128</v>
      </c>
      <c r="BA172" s="51"/>
    </row>
    <row r="173" spans="48:53" ht="15.75" hidden="1">
      <c r="AV173" s="51">
        <v>129</v>
      </c>
      <c r="BA173" s="51"/>
    </row>
    <row r="174" spans="48:53" ht="15.75" hidden="1">
      <c r="AV174" s="51">
        <v>130</v>
      </c>
      <c r="BA174" s="51"/>
    </row>
    <row r="175" spans="48:53" ht="15.75" hidden="1">
      <c r="AV175" s="51">
        <v>131</v>
      </c>
      <c r="BA175" s="51"/>
    </row>
    <row r="176" spans="48:53" ht="15.75" hidden="1">
      <c r="AV176" s="51">
        <v>132</v>
      </c>
      <c r="BA176" s="51"/>
    </row>
    <row r="177" spans="48:53" ht="15.75" hidden="1">
      <c r="AV177" s="51">
        <v>133</v>
      </c>
      <c r="BA177" s="51"/>
    </row>
    <row r="178" spans="48:53" ht="15.75" hidden="1">
      <c r="AV178" s="51">
        <v>134</v>
      </c>
      <c r="BA178" s="51"/>
    </row>
    <row r="179" spans="48:53" ht="15.75" hidden="1">
      <c r="AV179" s="51">
        <v>135</v>
      </c>
      <c r="BA179" s="51"/>
    </row>
    <row r="180" spans="48:53" ht="15.75" hidden="1">
      <c r="AV180" s="51">
        <v>136</v>
      </c>
      <c r="BA180" s="51"/>
    </row>
    <row r="181" spans="48:53" ht="15.75" hidden="1">
      <c r="AV181" s="51">
        <v>137</v>
      </c>
      <c r="BA181" s="51"/>
    </row>
    <row r="182" spans="48:53" ht="15.75" hidden="1">
      <c r="AV182" s="51">
        <v>138</v>
      </c>
      <c r="BA182" s="51"/>
    </row>
    <row r="183" spans="48:53" ht="15.75" hidden="1">
      <c r="AV183" s="51">
        <v>139</v>
      </c>
      <c r="BA183" s="51"/>
    </row>
    <row r="184" spans="48:53" ht="15.75" hidden="1">
      <c r="AV184" s="51">
        <v>140</v>
      </c>
      <c r="BA184" s="51"/>
    </row>
    <row r="185" spans="48:53" ht="15.75" hidden="1">
      <c r="AV185" s="51">
        <v>141</v>
      </c>
      <c r="BA185" s="51"/>
    </row>
    <row r="186" spans="48:53" ht="15.75" hidden="1">
      <c r="AV186" s="51">
        <v>142</v>
      </c>
      <c r="BA186" s="51"/>
    </row>
    <row r="187" spans="48:53" ht="15.75" hidden="1">
      <c r="AV187" s="51">
        <v>143</v>
      </c>
      <c r="BA187" s="51"/>
    </row>
    <row r="188" spans="48:53" ht="15.75" hidden="1">
      <c r="AV188" s="51">
        <v>144</v>
      </c>
      <c r="BA188" s="51"/>
    </row>
    <row r="189" spans="48:53" ht="15.75" hidden="1">
      <c r="AV189" s="51">
        <v>145</v>
      </c>
      <c r="BA189" s="51"/>
    </row>
    <row r="190" spans="48:53" ht="15.75" hidden="1">
      <c r="AV190" s="51">
        <v>146</v>
      </c>
      <c r="BA190" s="51"/>
    </row>
    <row r="191" spans="48:53" ht="15.75" hidden="1">
      <c r="AV191" s="51">
        <v>147</v>
      </c>
      <c r="BA191" s="51"/>
    </row>
    <row r="192" spans="48:53" ht="15.75" hidden="1">
      <c r="AV192" s="51">
        <v>148</v>
      </c>
      <c r="BA192" s="51"/>
    </row>
    <row r="193" spans="48:53" ht="15.75" hidden="1">
      <c r="AV193" s="51">
        <v>149</v>
      </c>
      <c r="BA193" s="51"/>
    </row>
    <row r="194" spans="48:53" ht="15.75" hidden="1">
      <c r="AV194" s="51">
        <v>150</v>
      </c>
      <c r="BA194" s="51"/>
    </row>
    <row r="195" spans="48:53" ht="15.75" hidden="1">
      <c r="AV195" s="51">
        <v>151</v>
      </c>
      <c r="BA195" s="51"/>
    </row>
    <row r="196" spans="48:53" ht="15.75" hidden="1">
      <c r="AV196" s="51">
        <v>152</v>
      </c>
      <c r="BA196" s="51"/>
    </row>
    <row r="197" spans="48:53" ht="15.75" hidden="1">
      <c r="AV197" s="51">
        <v>153</v>
      </c>
      <c r="BA197" s="51"/>
    </row>
    <row r="198" spans="48:53" ht="15.75" hidden="1">
      <c r="AV198" s="51">
        <v>154</v>
      </c>
      <c r="BA198" s="51"/>
    </row>
    <row r="199" spans="48:53" ht="15.75" hidden="1">
      <c r="AV199" s="51">
        <v>155</v>
      </c>
      <c r="BA199" s="51"/>
    </row>
    <row r="200" spans="48:53" ht="15.75" hidden="1">
      <c r="AV200" s="51">
        <v>156</v>
      </c>
      <c r="BA200" s="51"/>
    </row>
    <row r="201" spans="48:53" ht="15.75" hidden="1">
      <c r="AV201" s="51">
        <v>157</v>
      </c>
      <c r="BA201" s="51"/>
    </row>
    <row r="202" spans="48:53" ht="15.75" hidden="1">
      <c r="AV202" s="51">
        <v>158</v>
      </c>
      <c r="BA202" s="51"/>
    </row>
    <row r="203" spans="48:53" ht="15.75" hidden="1">
      <c r="AV203" s="51">
        <v>159</v>
      </c>
      <c r="BA203" s="51"/>
    </row>
    <row r="204" spans="48:53" ht="15.75" hidden="1">
      <c r="AV204" s="51">
        <v>160</v>
      </c>
      <c r="BA204" s="51"/>
    </row>
    <row r="205" spans="48:53" ht="15.75" hidden="1">
      <c r="AV205" s="51">
        <v>161</v>
      </c>
      <c r="BA205" s="51"/>
    </row>
    <row r="206" spans="48:53" ht="15.75" hidden="1">
      <c r="AV206" s="51">
        <v>162</v>
      </c>
      <c r="BA206" s="51"/>
    </row>
    <row r="207" spans="48:53" ht="15.75" hidden="1">
      <c r="AV207" s="51">
        <v>163</v>
      </c>
      <c r="BA207" s="51"/>
    </row>
    <row r="208" spans="48:53" ht="15.75" hidden="1">
      <c r="AV208" s="51">
        <v>164</v>
      </c>
      <c r="BA208" s="51"/>
    </row>
    <row r="209" spans="48:53" ht="15.75" hidden="1">
      <c r="AV209" s="51">
        <v>165</v>
      </c>
      <c r="BA209" s="51"/>
    </row>
    <row r="210" spans="48:53" ht="15.75" hidden="1">
      <c r="AV210" s="51">
        <v>166</v>
      </c>
      <c r="BA210" s="51"/>
    </row>
    <row r="211" spans="48:53" ht="15.75" hidden="1">
      <c r="AV211" s="51">
        <v>167</v>
      </c>
      <c r="BA211" s="51"/>
    </row>
    <row r="212" spans="48:53" ht="15.75" hidden="1">
      <c r="AV212" s="51">
        <v>168</v>
      </c>
      <c r="BA212" s="51"/>
    </row>
    <row r="213" spans="48:53" ht="15.75" hidden="1">
      <c r="AV213" s="51">
        <v>169</v>
      </c>
      <c r="BA213" s="51"/>
    </row>
    <row r="214" spans="48:53" ht="15.75" hidden="1">
      <c r="AV214" s="51">
        <v>170</v>
      </c>
      <c r="BA214" s="51"/>
    </row>
    <row r="215" spans="48:53" ht="15.75" hidden="1">
      <c r="AV215" s="51">
        <v>171</v>
      </c>
      <c r="BA215" s="51"/>
    </row>
    <row r="216" spans="48:53" ht="15.75" hidden="1">
      <c r="AV216" s="51">
        <v>172</v>
      </c>
      <c r="BA216" s="51"/>
    </row>
    <row r="217" spans="48:53" ht="15.75" hidden="1">
      <c r="AV217" s="51">
        <v>173</v>
      </c>
      <c r="BA217" s="51"/>
    </row>
    <row r="218" spans="48:53" ht="15.75" hidden="1">
      <c r="AV218" s="51">
        <v>174</v>
      </c>
      <c r="BA218" s="51"/>
    </row>
    <row r="219" spans="48:53" ht="15.75" hidden="1">
      <c r="AV219" s="51">
        <v>175</v>
      </c>
      <c r="BA219" s="51"/>
    </row>
    <row r="220" spans="48:53" ht="15.75" hidden="1">
      <c r="AV220" s="51">
        <v>176</v>
      </c>
      <c r="BA220" s="51"/>
    </row>
    <row r="221" spans="48:53" ht="15.75" hidden="1">
      <c r="AV221" s="51">
        <v>177</v>
      </c>
      <c r="BA221" s="51"/>
    </row>
    <row r="222" spans="48:53" ht="15.75" hidden="1">
      <c r="AV222" s="51">
        <v>178</v>
      </c>
      <c r="BA222" s="51"/>
    </row>
    <row r="223" spans="48:53" ht="15.75" hidden="1">
      <c r="AV223" s="51">
        <v>179</v>
      </c>
      <c r="BA223" s="51"/>
    </row>
    <row r="224" spans="48:53" ht="15.75" hidden="1">
      <c r="AV224" s="51">
        <v>180</v>
      </c>
      <c r="BA224" s="51"/>
    </row>
    <row r="225" spans="48:53" ht="15.75" hidden="1">
      <c r="AV225" s="51">
        <v>181</v>
      </c>
      <c r="BA225" s="51"/>
    </row>
    <row r="226" spans="48:53" ht="15.75" hidden="1">
      <c r="AV226" s="51">
        <v>182</v>
      </c>
      <c r="BA226" s="51"/>
    </row>
    <row r="227" spans="48:53" ht="15.75" hidden="1">
      <c r="AV227" s="51">
        <v>183</v>
      </c>
      <c r="BA227" s="51"/>
    </row>
    <row r="228" spans="48:53" ht="15.75" hidden="1">
      <c r="AV228" s="51">
        <v>184</v>
      </c>
      <c r="BA228" s="51"/>
    </row>
    <row r="229" spans="48:53" ht="15.75" hidden="1">
      <c r="AV229" s="51">
        <v>185</v>
      </c>
      <c r="BA229" s="51"/>
    </row>
    <row r="230" spans="48:53" ht="15.75" hidden="1">
      <c r="AV230" s="51">
        <v>186</v>
      </c>
      <c r="BA230" s="51"/>
    </row>
    <row r="231" spans="48:53" ht="15.75" hidden="1">
      <c r="AV231" s="51">
        <v>187</v>
      </c>
      <c r="BA231" s="51"/>
    </row>
    <row r="232" spans="48:53" ht="15.75" hidden="1">
      <c r="AV232" s="51">
        <v>188</v>
      </c>
      <c r="BA232" s="51"/>
    </row>
    <row r="233" spans="48:53" ht="15.75" hidden="1">
      <c r="AV233" s="51">
        <v>189</v>
      </c>
      <c r="BA233" s="51"/>
    </row>
    <row r="234" spans="48:53" ht="15.75" hidden="1">
      <c r="AV234" s="51">
        <v>190</v>
      </c>
      <c r="BA234" s="51"/>
    </row>
    <row r="235" spans="48:53" ht="15.75" hidden="1">
      <c r="AV235" s="51">
        <v>191</v>
      </c>
      <c r="BA235" s="51"/>
    </row>
    <row r="236" spans="48:53" ht="15.75" hidden="1">
      <c r="AV236" s="51">
        <v>192</v>
      </c>
      <c r="BA236" s="51"/>
    </row>
    <row r="237" spans="48:53" ht="15.75" hidden="1">
      <c r="AV237" s="51">
        <v>193</v>
      </c>
      <c r="BA237" s="51"/>
    </row>
    <row r="238" spans="48:53" ht="15.75" hidden="1">
      <c r="AV238" s="51">
        <v>194</v>
      </c>
      <c r="BA238" s="51"/>
    </row>
    <row r="239" spans="48:53" ht="15.75" hidden="1">
      <c r="AV239" s="51">
        <v>195</v>
      </c>
      <c r="BA239" s="51"/>
    </row>
    <row r="240" spans="48:53" ht="15.75" hidden="1">
      <c r="AV240" s="51">
        <v>196</v>
      </c>
      <c r="BA240" s="51"/>
    </row>
    <row r="241" spans="48:53" ht="15.75" hidden="1">
      <c r="AV241" s="51">
        <v>197</v>
      </c>
      <c r="BA241" s="51"/>
    </row>
    <row r="242" spans="48:53" ht="15.75" hidden="1">
      <c r="AV242" s="51">
        <v>198</v>
      </c>
      <c r="BA242" s="51"/>
    </row>
    <row r="243" spans="48:53" ht="15.75" hidden="1">
      <c r="AV243" s="51">
        <v>199</v>
      </c>
      <c r="BA243" s="51"/>
    </row>
    <row r="244" spans="48:53" ht="15.75" hidden="1">
      <c r="AV244" s="51">
        <v>200</v>
      </c>
      <c r="BA244" s="51"/>
    </row>
    <row r="245" spans="48:53" ht="15.75" hidden="1">
      <c r="AV245" s="51">
        <v>201</v>
      </c>
      <c r="BA245" s="51"/>
    </row>
    <row r="246" spans="48:53" ht="15.75" hidden="1">
      <c r="AV246" s="51">
        <v>202</v>
      </c>
      <c r="BA246" s="51"/>
    </row>
    <row r="247" spans="48:53" ht="15.75" hidden="1">
      <c r="AV247" s="51">
        <v>203</v>
      </c>
      <c r="BA247" s="51"/>
    </row>
    <row r="248" spans="48:53" ht="15.75" hidden="1">
      <c r="AV248" s="51">
        <v>204</v>
      </c>
      <c r="BA248" s="51"/>
    </row>
    <row r="249" spans="48:53" ht="15.75" hidden="1">
      <c r="AV249" s="51">
        <v>205</v>
      </c>
      <c r="BA249" s="51"/>
    </row>
    <row r="250" spans="48:53" ht="15.75" hidden="1">
      <c r="AV250" s="51">
        <v>206</v>
      </c>
      <c r="BA250" s="51"/>
    </row>
    <row r="251" spans="48:53" ht="15.75" hidden="1">
      <c r="AV251" s="51">
        <v>207</v>
      </c>
      <c r="BA251" s="51"/>
    </row>
    <row r="252" spans="48:53" ht="15.75" hidden="1">
      <c r="AV252" s="51">
        <v>208</v>
      </c>
      <c r="BA252" s="51"/>
    </row>
    <row r="253" spans="48:53" ht="15.75" hidden="1">
      <c r="AV253" s="51">
        <v>209</v>
      </c>
      <c r="BA253" s="51"/>
    </row>
    <row r="254" spans="48:53" ht="15.75" hidden="1">
      <c r="AV254" s="51">
        <v>210</v>
      </c>
      <c r="BA254" s="51"/>
    </row>
    <row r="255" spans="48:53" ht="15.75" hidden="1">
      <c r="AV255" s="51">
        <v>211</v>
      </c>
      <c r="BA255" s="51"/>
    </row>
    <row r="256" spans="48:53" ht="15.75" hidden="1">
      <c r="AV256" s="51">
        <v>212</v>
      </c>
      <c r="BA256" s="51"/>
    </row>
    <row r="257" spans="48:53" ht="15.75" hidden="1">
      <c r="AV257" s="51">
        <v>213</v>
      </c>
      <c r="BA257" s="51"/>
    </row>
    <row r="258" spans="48:53" ht="15.75" hidden="1">
      <c r="AV258" s="51">
        <v>214</v>
      </c>
      <c r="BA258" s="51"/>
    </row>
    <row r="259" spans="48:53" ht="15.75" hidden="1">
      <c r="AV259" s="51">
        <v>215</v>
      </c>
      <c r="BA259" s="51"/>
    </row>
    <row r="260" spans="48:53" ht="15.75" hidden="1">
      <c r="AV260" s="51">
        <v>216</v>
      </c>
      <c r="BA260" s="51"/>
    </row>
    <row r="261" spans="48:53" ht="15.75" hidden="1">
      <c r="AV261" s="51">
        <v>217</v>
      </c>
      <c r="BA261" s="51"/>
    </row>
    <row r="262" spans="48:53" ht="15.75" hidden="1">
      <c r="AV262" s="51">
        <v>218</v>
      </c>
      <c r="BA262" s="51"/>
    </row>
    <row r="263" spans="48:53" ht="15.75" hidden="1">
      <c r="AV263" s="51">
        <v>219</v>
      </c>
      <c r="BA263" s="51"/>
    </row>
    <row r="264" spans="48:53" ht="15.75" hidden="1">
      <c r="AV264" s="51">
        <v>220</v>
      </c>
      <c r="BA264" s="51"/>
    </row>
    <row r="265" spans="48:53" ht="15.75" hidden="1">
      <c r="AV265" s="51">
        <v>221</v>
      </c>
      <c r="BA265" s="51"/>
    </row>
    <row r="266" spans="48:53" ht="15.75" hidden="1">
      <c r="AV266" s="51">
        <v>222</v>
      </c>
      <c r="BA266" s="51"/>
    </row>
    <row r="267" spans="48:53" ht="15.75" hidden="1">
      <c r="AV267" s="51">
        <v>223</v>
      </c>
      <c r="BA267" s="51"/>
    </row>
    <row r="268" spans="48:53" ht="15.75" hidden="1">
      <c r="AV268" s="51">
        <v>224</v>
      </c>
      <c r="BA268" s="51"/>
    </row>
    <row r="269" spans="48:53" ht="15.75" hidden="1">
      <c r="AV269" s="51">
        <v>225</v>
      </c>
      <c r="BA269" s="51"/>
    </row>
    <row r="270" spans="48:53" ht="15.75" hidden="1">
      <c r="AV270" s="51">
        <v>226</v>
      </c>
      <c r="BA270" s="51"/>
    </row>
    <row r="271" spans="48:53" ht="15.75" hidden="1">
      <c r="AV271" s="51">
        <v>227</v>
      </c>
      <c r="BA271" s="51"/>
    </row>
    <row r="272" spans="48:53" ht="15.75" hidden="1">
      <c r="AV272" s="51">
        <v>228</v>
      </c>
      <c r="BA272" s="51"/>
    </row>
    <row r="273" spans="48:53" ht="15.75" hidden="1">
      <c r="AV273" s="51">
        <v>229</v>
      </c>
      <c r="BA273" s="51"/>
    </row>
    <row r="274" spans="48:53" ht="15.75" hidden="1">
      <c r="AV274" s="51">
        <v>230</v>
      </c>
      <c r="BA274" s="51"/>
    </row>
    <row r="275" spans="48:53" ht="15.75" hidden="1">
      <c r="AV275" s="51">
        <v>231</v>
      </c>
      <c r="BA275" s="51"/>
    </row>
    <row r="276" spans="48:53" ht="15.75" hidden="1">
      <c r="AV276" s="51">
        <v>232</v>
      </c>
      <c r="BA276" s="51"/>
    </row>
    <row r="277" spans="48:53" ht="15.75" hidden="1">
      <c r="AV277" s="51">
        <v>233</v>
      </c>
      <c r="BA277" s="51"/>
    </row>
    <row r="278" spans="48:53" ht="15.75" hidden="1">
      <c r="AV278" s="51">
        <v>234</v>
      </c>
      <c r="BA278" s="51"/>
    </row>
    <row r="279" spans="48:53" ht="15.75" hidden="1">
      <c r="AV279" s="51">
        <v>235</v>
      </c>
      <c r="BA279" s="51"/>
    </row>
    <row r="280" spans="48:53" ht="15.75" hidden="1">
      <c r="AV280" s="51">
        <v>236</v>
      </c>
      <c r="BA280" s="51"/>
    </row>
    <row r="281" spans="48:53" ht="15.75" hidden="1">
      <c r="AV281" s="51">
        <v>237</v>
      </c>
      <c r="BA281" s="51"/>
    </row>
    <row r="282" spans="48:53" ht="15.75" hidden="1">
      <c r="AV282" s="51">
        <v>238</v>
      </c>
      <c r="BA282" s="51"/>
    </row>
    <row r="283" spans="48:53" ht="15.75" hidden="1">
      <c r="AV283" s="51">
        <v>239</v>
      </c>
      <c r="BA283" s="51"/>
    </row>
    <row r="284" spans="48:53" ht="15.75" hidden="1">
      <c r="AV284" s="51">
        <v>240</v>
      </c>
      <c r="BA284" s="51"/>
    </row>
    <row r="285" spans="48:53" ht="15.75" hidden="1">
      <c r="AV285" s="51">
        <v>241</v>
      </c>
      <c r="BA285" s="51"/>
    </row>
    <row r="286" spans="48:53" ht="15.75" hidden="1">
      <c r="AV286" s="51">
        <v>242</v>
      </c>
      <c r="BA286" s="51"/>
    </row>
    <row r="287" spans="48:53" ht="15.75" hidden="1">
      <c r="AV287" s="51">
        <v>243</v>
      </c>
      <c r="BA287" s="51"/>
    </row>
    <row r="288" spans="48:53" ht="15.75" hidden="1">
      <c r="AV288" s="51">
        <v>244</v>
      </c>
      <c r="BA288" s="51"/>
    </row>
    <row r="289" spans="48:53" ht="15.75" hidden="1">
      <c r="AV289" s="51">
        <v>245</v>
      </c>
      <c r="BA289" s="51"/>
    </row>
    <row r="290" spans="48:53" ht="15.75" hidden="1">
      <c r="AV290" s="51">
        <v>246</v>
      </c>
      <c r="BA290" s="51"/>
    </row>
    <row r="291" spans="48:53" ht="15.75" hidden="1">
      <c r="AV291" s="51">
        <v>247</v>
      </c>
      <c r="BA291" s="51"/>
    </row>
    <row r="292" spans="48:53" ht="15.75" hidden="1">
      <c r="AV292" s="51">
        <v>248</v>
      </c>
      <c r="BA292" s="51"/>
    </row>
    <row r="293" spans="48:53" ht="15.75" hidden="1">
      <c r="AV293" s="51">
        <v>249</v>
      </c>
      <c r="BA293" s="51"/>
    </row>
    <row r="294" spans="48:53" ht="15.75" hidden="1">
      <c r="AV294" s="51">
        <v>250</v>
      </c>
      <c r="BA294" s="51"/>
    </row>
    <row r="295" spans="48:53" ht="15.75" hidden="1">
      <c r="AV295" s="51">
        <v>251</v>
      </c>
      <c r="BA295" s="51"/>
    </row>
    <row r="296" spans="48:53" ht="15.75" hidden="1">
      <c r="AV296" s="51">
        <v>252</v>
      </c>
      <c r="BA296" s="51"/>
    </row>
    <row r="297" spans="48:53" ht="15.75" hidden="1">
      <c r="AV297" s="51">
        <v>253</v>
      </c>
      <c r="BA297" s="51"/>
    </row>
    <row r="298" spans="48:53" ht="15.75" hidden="1">
      <c r="AV298" s="51">
        <v>254</v>
      </c>
      <c r="BA298" s="51"/>
    </row>
    <row r="299" spans="48:53" ht="15.75" hidden="1">
      <c r="AV299" s="51">
        <v>255</v>
      </c>
      <c r="BA299" s="51"/>
    </row>
    <row r="300" spans="48:53" ht="15.75" hidden="1">
      <c r="AV300" s="51">
        <v>256</v>
      </c>
      <c r="BA300" s="51"/>
    </row>
    <row r="301" spans="48:53" ht="15.75" hidden="1">
      <c r="AV301" s="51">
        <v>257</v>
      </c>
      <c r="BA301" s="51"/>
    </row>
    <row r="302" spans="48:53" ht="15.75" hidden="1">
      <c r="AV302" s="51">
        <v>258</v>
      </c>
      <c r="BA302" s="51"/>
    </row>
    <row r="303" spans="48:53" ht="15.75" hidden="1">
      <c r="AV303" s="51">
        <v>259</v>
      </c>
      <c r="BA303" s="51"/>
    </row>
    <row r="304" spans="48:53" ht="15.75" hidden="1">
      <c r="AV304" s="51">
        <v>260</v>
      </c>
      <c r="BA304" s="51"/>
    </row>
    <row r="305" spans="48:53" ht="15.75" hidden="1">
      <c r="AV305" s="51">
        <v>261</v>
      </c>
      <c r="BA305" s="51"/>
    </row>
    <row r="306" spans="48:53" ht="15.75" hidden="1">
      <c r="AV306" s="51">
        <v>262</v>
      </c>
      <c r="BA306" s="51"/>
    </row>
    <row r="307" spans="48:53" ht="15.75" hidden="1">
      <c r="AV307" s="51">
        <v>263</v>
      </c>
      <c r="BA307" s="51"/>
    </row>
    <row r="308" spans="48:53" ht="15.75" hidden="1">
      <c r="AV308" s="51">
        <v>264</v>
      </c>
      <c r="BA308" s="51"/>
    </row>
    <row r="309" spans="48:53" ht="15.75" hidden="1">
      <c r="AV309" s="51">
        <v>265</v>
      </c>
      <c r="BA309" s="51"/>
    </row>
    <row r="310" spans="48:53" ht="15.75" hidden="1">
      <c r="AV310" s="51">
        <v>266</v>
      </c>
      <c r="BA310" s="51"/>
    </row>
    <row r="311" spans="48:53" ht="15.75" hidden="1">
      <c r="AV311" s="51">
        <v>267</v>
      </c>
      <c r="BA311" s="51"/>
    </row>
    <row r="312" spans="48:53" ht="15.75" hidden="1">
      <c r="AV312" s="51">
        <v>268</v>
      </c>
      <c r="BA312" s="51"/>
    </row>
    <row r="313" spans="48:53" ht="15.75" hidden="1">
      <c r="AV313" s="51">
        <v>269</v>
      </c>
      <c r="BA313" s="51"/>
    </row>
    <row r="314" spans="48:53" ht="15.75" hidden="1">
      <c r="AV314" s="51">
        <v>270</v>
      </c>
      <c r="BA314" s="51"/>
    </row>
    <row r="315" spans="48:53" ht="15.75" hidden="1">
      <c r="AV315" s="51">
        <v>271</v>
      </c>
      <c r="BA315" s="51"/>
    </row>
    <row r="316" spans="48:53" ht="15.75" hidden="1">
      <c r="AV316" s="51">
        <v>272</v>
      </c>
      <c r="BA316" s="51"/>
    </row>
    <row r="317" spans="48:53" ht="15.75" hidden="1">
      <c r="AV317" s="51">
        <v>273</v>
      </c>
      <c r="BA317" s="51"/>
    </row>
    <row r="318" spans="48:53" ht="15.75" hidden="1">
      <c r="AV318" s="51">
        <v>274</v>
      </c>
      <c r="BA318" s="51"/>
    </row>
    <row r="319" spans="48:53" ht="15.75" hidden="1">
      <c r="AV319" s="51">
        <v>275</v>
      </c>
      <c r="BA319" s="51"/>
    </row>
    <row r="320" spans="48:53" ht="15.75" hidden="1">
      <c r="AV320" s="51">
        <v>276</v>
      </c>
      <c r="BA320" s="51"/>
    </row>
    <row r="321" spans="48:53" ht="15.75" hidden="1">
      <c r="AV321" s="51">
        <v>277</v>
      </c>
      <c r="BA321" s="51"/>
    </row>
    <row r="322" spans="48:53" ht="15.75" hidden="1">
      <c r="AV322" s="51">
        <v>278</v>
      </c>
      <c r="BA322" s="51"/>
    </row>
    <row r="323" spans="48:53" ht="15.75" hidden="1">
      <c r="AV323" s="51">
        <v>279</v>
      </c>
      <c r="BA323" s="51"/>
    </row>
    <row r="324" spans="48:53" ht="15.75" hidden="1">
      <c r="AV324" s="51">
        <v>280</v>
      </c>
      <c r="BA324" s="51"/>
    </row>
    <row r="325" spans="48:53" ht="15.75" hidden="1">
      <c r="AV325" s="51">
        <v>281</v>
      </c>
      <c r="BA325" s="51"/>
    </row>
    <row r="326" spans="48:53" ht="15.75" hidden="1">
      <c r="AV326" s="51">
        <v>282</v>
      </c>
      <c r="BA326" s="51"/>
    </row>
    <row r="327" spans="48:53" ht="15.75" hidden="1">
      <c r="AV327" s="51">
        <v>283</v>
      </c>
      <c r="BA327" s="51"/>
    </row>
    <row r="328" spans="48:53" ht="15.75" hidden="1">
      <c r="AV328" s="51">
        <v>284</v>
      </c>
      <c r="BA328" s="51"/>
    </row>
    <row r="329" spans="48:53" ht="15.75" hidden="1">
      <c r="AV329" s="51">
        <v>285</v>
      </c>
      <c r="BA329" s="51"/>
    </row>
    <row r="330" spans="48:53" ht="15.75" hidden="1">
      <c r="AV330" s="51">
        <v>286</v>
      </c>
      <c r="BA330" s="51"/>
    </row>
    <row r="331" spans="48:53" ht="15.75" hidden="1">
      <c r="AV331" s="51">
        <v>287</v>
      </c>
      <c r="BA331" s="51"/>
    </row>
    <row r="332" spans="48:53" ht="15.75" hidden="1">
      <c r="AV332" s="51">
        <v>288</v>
      </c>
      <c r="BA332" s="51"/>
    </row>
    <row r="333" spans="48:53" ht="15.75" hidden="1">
      <c r="AV333" s="51">
        <v>289</v>
      </c>
      <c r="BA333" s="51"/>
    </row>
    <row r="334" spans="48:53" ht="15.75" hidden="1">
      <c r="AV334" s="51">
        <v>290</v>
      </c>
      <c r="BA334" s="51"/>
    </row>
    <row r="335" spans="48:53" ht="15.75" hidden="1">
      <c r="AV335" s="51">
        <v>291</v>
      </c>
      <c r="BA335" s="51"/>
    </row>
    <row r="336" spans="48:53" ht="15.75" hidden="1">
      <c r="AV336" s="51">
        <v>292</v>
      </c>
      <c r="BA336" s="51"/>
    </row>
    <row r="337" spans="48:53" ht="15.75" hidden="1">
      <c r="AV337" s="51">
        <v>293</v>
      </c>
      <c r="BA337" s="51"/>
    </row>
    <row r="338" spans="48:53" ht="15.75" hidden="1">
      <c r="AV338" s="51">
        <v>294</v>
      </c>
      <c r="BA338" s="51"/>
    </row>
    <row r="339" spans="48:53" ht="15.75" hidden="1">
      <c r="AV339" s="51">
        <v>295</v>
      </c>
      <c r="BA339" s="51"/>
    </row>
    <row r="340" spans="48:53" ht="15.75" hidden="1">
      <c r="AV340" s="51">
        <v>296</v>
      </c>
      <c r="BA340" s="51"/>
    </row>
    <row r="341" spans="48:53" ht="15.75" hidden="1">
      <c r="AV341" s="51">
        <v>297</v>
      </c>
      <c r="BA341" s="51"/>
    </row>
    <row r="342" spans="48:53" ht="15.75" hidden="1">
      <c r="AV342" s="51">
        <v>298</v>
      </c>
      <c r="BA342" s="51"/>
    </row>
    <row r="343" spans="48:53" ht="15.75" hidden="1">
      <c r="AV343" s="51">
        <v>299</v>
      </c>
      <c r="BA343" s="51"/>
    </row>
    <row r="344" spans="48:53" ht="15.75" hidden="1">
      <c r="AV344" s="51">
        <v>300</v>
      </c>
      <c r="BA344" s="51"/>
    </row>
  </sheetData>
  <sheetProtection password="E8FA" sheet="1" objects="1" scenarios="1" formatCells="0" formatColumns="0" formatRows="0" selectLockedCells="1"/>
  <mergeCells count="102">
    <mergeCell ref="BI35:BI37"/>
    <mergeCell ref="BJ7:BJ13"/>
    <mergeCell ref="BK7:BK13"/>
    <mergeCell ref="BL7:BL13"/>
    <mergeCell ref="BJ14:BJ20"/>
    <mergeCell ref="BK14:BK20"/>
    <mergeCell ref="BL14:BL20"/>
    <mergeCell ref="BJ21:BJ27"/>
    <mergeCell ref="BK21:BK27"/>
    <mergeCell ref="BL21:BL27"/>
    <mergeCell ref="BJ28:BJ34"/>
    <mergeCell ref="BK28:BK34"/>
    <mergeCell ref="BL28:BL34"/>
    <mergeCell ref="BJ35:BJ37"/>
    <mergeCell ref="BK35:BK37"/>
    <mergeCell ref="BL35:BL37"/>
    <mergeCell ref="BI7:BI13"/>
    <mergeCell ref="BI14:BI20"/>
    <mergeCell ref="BI21:BI27"/>
    <mergeCell ref="BI28:BI34"/>
    <mergeCell ref="E10:E11"/>
    <mergeCell ref="D10:D11"/>
    <mergeCell ref="J12:J13"/>
    <mergeCell ref="H12:H13"/>
    <mergeCell ref="G12:G13"/>
    <mergeCell ref="F12:F13"/>
    <mergeCell ref="E12:E13"/>
    <mergeCell ref="D12:D13"/>
    <mergeCell ref="E5:E8"/>
    <mergeCell ref="J5:J8"/>
    <mergeCell ref="BD4:BE4"/>
    <mergeCell ref="Y5:AB5"/>
    <mergeCell ref="AC5:AH5"/>
    <mergeCell ref="A1:AU1"/>
    <mergeCell ref="A2:A39"/>
    <mergeCell ref="B2:AT2"/>
    <mergeCell ref="AU2:AU38"/>
    <mergeCell ref="B3:J3"/>
    <mergeCell ref="L3:AL3"/>
    <mergeCell ref="AM3:AQ3"/>
    <mergeCell ref="AR3:AT3"/>
    <mergeCell ref="AC4:AL4"/>
    <mergeCell ref="F4:F8"/>
    <mergeCell ref="G4:G8"/>
    <mergeCell ref="H4:H8"/>
    <mergeCell ref="L4:L6"/>
    <mergeCell ref="M4:M6"/>
    <mergeCell ref="N4:N6"/>
    <mergeCell ref="O4:O6"/>
    <mergeCell ref="P4:P6"/>
    <mergeCell ref="Q4:Q6"/>
    <mergeCell ref="R4:R6"/>
    <mergeCell ref="S4:AB4"/>
    <mergeCell ref="D5:D8"/>
    <mergeCell ref="E22:G22"/>
    <mergeCell ref="H22:J22"/>
    <mergeCell ref="B24:D24"/>
    <mergeCell ref="E24:G24"/>
    <mergeCell ref="H24:J24"/>
    <mergeCell ref="B25:D25"/>
    <mergeCell ref="E25:G25"/>
    <mergeCell ref="H25:J25"/>
    <mergeCell ref="BB4:BC4"/>
    <mergeCell ref="AO4:AP5"/>
    <mergeCell ref="S5:X5"/>
    <mergeCell ref="AI5:AL5"/>
    <mergeCell ref="AM4:AM5"/>
    <mergeCell ref="AN4:AN5"/>
    <mergeCell ref="AW4:AX4"/>
    <mergeCell ref="AY4:AZ4"/>
    <mergeCell ref="B4:C8"/>
    <mergeCell ref="B9:C9"/>
    <mergeCell ref="B10:C11"/>
    <mergeCell ref="B12:C13"/>
    <mergeCell ref="J10:J11"/>
    <mergeCell ref="H10:H11"/>
    <mergeCell ref="G10:G11"/>
    <mergeCell ref="F10:F11"/>
    <mergeCell ref="L38:R38"/>
    <mergeCell ref="B39:AU39"/>
    <mergeCell ref="B26:D26"/>
    <mergeCell ref="E26:G26"/>
    <mergeCell ref="H26:J26"/>
    <mergeCell ref="B27:D27"/>
    <mergeCell ref="E27:G27"/>
    <mergeCell ref="H27:J27"/>
    <mergeCell ref="AQ4:AT38"/>
    <mergeCell ref="B19:D19"/>
    <mergeCell ref="E19:G19"/>
    <mergeCell ref="H19:J19"/>
    <mergeCell ref="B20:D20"/>
    <mergeCell ref="E20:G20"/>
    <mergeCell ref="H20:J20"/>
    <mergeCell ref="B21:D21"/>
    <mergeCell ref="B17:J18"/>
    <mergeCell ref="B14:J16"/>
    <mergeCell ref="E21:G21"/>
    <mergeCell ref="H21:J21"/>
    <mergeCell ref="B23:D23"/>
    <mergeCell ref="E23:G23"/>
    <mergeCell ref="H23:J23"/>
    <mergeCell ref="B22:D22"/>
  </mergeCells>
  <conditionalFormatting sqref="Q7:Q37 S7:AP37">
    <cfRule type="cellIs" dxfId="10" priority="9" operator="equal">
      <formula>0</formula>
    </cfRule>
  </conditionalFormatting>
  <conditionalFormatting sqref="L7:AP37">
    <cfRule type="expression" dxfId="9" priority="5">
      <formula>$R7="M"</formula>
    </cfRule>
    <cfRule type="expression" dxfId="8" priority="8">
      <formula>$P7="Holiday"</formula>
    </cfRule>
  </conditionalFormatting>
  <conditionalFormatting sqref="AV38 AW7:AZ37 BB7:BE37">
    <cfRule type="cellIs" dxfId="7" priority="7" operator="greaterThan">
      <formula>0</formula>
    </cfRule>
  </conditionalFormatting>
  <conditionalFormatting sqref="I10:I13 D10:H10 D12:H12 J12 J10">
    <cfRule type="cellIs" dxfId="6" priority="6" operator="equal">
      <formula>0</formula>
    </cfRule>
  </conditionalFormatting>
  <conditionalFormatting sqref="S7:AB7 X8:X37 AB8:AB37">
    <cfRule type="expression" dxfId="5" priority="3">
      <formula>$P7="Holiday"</formula>
    </cfRule>
  </conditionalFormatting>
  <conditionalFormatting sqref="AO7:AP37">
    <cfRule type="expression" dxfId="4" priority="1">
      <formula>$P7="Holiday"</formula>
    </cfRule>
  </conditionalFormatting>
  <dataValidations count="2">
    <dataValidation type="list" allowBlank="1" showInputMessage="1" showErrorMessage="1" sqref="O7:O37">
      <formula1>$AV$3:$AV$43</formula1>
    </dataValidation>
    <dataValidation type="list" allowBlank="1" showInputMessage="1" showErrorMessage="1" sqref="Q7:Q37">
      <formula1>$H$20:$H$27</formula1>
    </dataValidation>
  </dataValidations>
  <pageMargins left="0.45" right="0.19" top="0.21" bottom="0.18" header="0.19" footer="0.16"/>
  <pageSetup scale="79" orientation="portrait" r:id="rId1"/>
  <drawing r:id="rId2"/>
  <legacyDrawing r:id="rId3"/>
</worksheet>
</file>

<file path=xl/worksheets/sheet4.xml><?xml version="1.0" encoding="utf-8"?>
<worksheet xmlns="http://schemas.openxmlformats.org/spreadsheetml/2006/main" xmlns:r="http://schemas.openxmlformats.org/officeDocument/2006/relationships">
  <sheetPr>
    <tabColor theme="9" tint="-0.499984740745262"/>
  </sheetPr>
  <dimension ref="A1:AN54"/>
  <sheetViews>
    <sheetView showGridLines="0" zoomScale="85" zoomScaleNormal="85" workbookViewId="0">
      <selection activeCell="K26" sqref="K26:L26"/>
    </sheetView>
  </sheetViews>
  <sheetFormatPr defaultColWidth="0" defaultRowHeight="15" zeroHeight="1"/>
  <cols>
    <col min="1" max="1" width="3" style="14" customWidth="1"/>
    <col min="2" max="2" width="3" style="14" hidden="1" customWidth="1"/>
    <col min="3" max="7" width="6.140625" style="28" customWidth="1"/>
    <col min="8" max="12" width="5.85546875" style="28" customWidth="1"/>
    <col min="13" max="13" width="7.140625" style="28" customWidth="1"/>
    <col min="14" max="16" width="5.85546875" style="28" customWidth="1"/>
    <col min="17" max="17" width="6.5703125" style="28" customWidth="1"/>
    <col min="18" max="24" width="7.140625" style="28" customWidth="1"/>
    <col min="25" max="25" width="10.85546875" style="28" customWidth="1"/>
    <col min="26" max="29" width="7.140625" style="28" customWidth="1"/>
    <col min="30" max="32" width="8.140625" style="28" customWidth="1"/>
    <col min="33" max="34" width="7.140625" style="28" customWidth="1"/>
    <col min="35" max="37" width="8.140625" style="28" customWidth="1"/>
    <col min="38" max="38" width="13" style="14" customWidth="1"/>
    <col min="39" max="39" width="4.140625" style="14" customWidth="1"/>
    <col min="40" max="16384" width="9.140625" style="14" hidden="1"/>
  </cols>
  <sheetData>
    <row r="1" spans="1:40" ht="15.75" thickBot="1">
      <c r="A1" s="584"/>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row>
    <row r="2" spans="1:40" ht="35.25" customHeight="1" thickBot="1">
      <c r="A2" s="600"/>
      <c r="B2" s="52"/>
      <c r="C2" s="588" t="s">
        <v>146</v>
      </c>
      <c r="D2" s="589"/>
      <c r="E2" s="589"/>
      <c r="F2" s="589"/>
      <c r="G2" s="589"/>
      <c r="H2" s="589"/>
      <c r="I2" s="589"/>
      <c r="J2" s="589"/>
      <c r="K2" s="589"/>
      <c r="L2" s="589"/>
      <c r="M2" s="590"/>
      <c r="N2" s="674" t="str">
        <f>CONCATENATE('School Info'!B4," ",'School Info'!D4)</f>
        <v>कार्यालय : राजकीय उच्च माध्यमिक विद्यालय रायमलवाडा, बापिणी (जोधपुर)</v>
      </c>
      <c r="O2" s="675"/>
      <c r="P2" s="675"/>
      <c r="Q2" s="675"/>
      <c r="R2" s="675"/>
      <c r="S2" s="675"/>
      <c r="T2" s="675"/>
      <c r="U2" s="675"/>
      <c r="V2" s="675"/>
      <c r="W2" s="675"/>
      <c r="X2" s="675"/>
      <c r="Y2" s="675"/>
      <c r="Z2" s="675"/>
      <c r="AA2" s="675"/>
      <c r="AB2" s="675"/>
      <c r="AC2" s="676"/>
      <c r="AD2" s="565" t="s">
        <v>166</v>
      </c>
      <c r="AE2" s="566"/>
      <c r="AF2" s="567"/>
      <c r="AG2" s="602" t="s">
        <v>156</v>
      </c>
      <c r="AH2" s="603"/>
      <c r="AI2" s="604"/>
      <c r="AJ2" s="604" t="s">
        <v>99</v>
      </c>
      <c r="AK2" s="604"/>
      <c r="AL2" s="53" t="s">
        <v>100</v>
      </c>
      <c r="AM2" s="584"/>
    </row>
    <row r="3" spans="1:40" ht="35.25" customHeight="1">
      <c r="A3" s="600"/>
      <c r="B3" s="52"/>
      <c r="C3" s="56" t="s">
        <v>147</v>
      </c>
      <c r="D3" s="57" t="s">
        <v>148</v>
      </c>
      <c r="E3" s="57" t="s">
        <v>149</v>
      </c>
      <c r="F3" s="57" t="s">
        <v>150</v>
      </c>
      <c r="G3" s="57" t="s">
        <v>151</v>
      </c>
      <c r="H3" s="58" t="s">
        <v>101</v>
      </c>
      <c r="I3" s="56" t="s">
        <v>152</v>
      </c>
      <c r="J3" s="57" t="s">
        <v>153</v>
      </c>
      <c r="K3" s="57" t="s">
        <v>154</v>
      </c>
      <c r="L3" s="58" t="s">
        <v>101</v>
      </c>
      <c r="M3" s="59" t="s">
        <v>155</v>
      </c>
      <c r="N3" s="677"/>
      <c r="O3" s="678"/>
      <c r="P3" s="678"/>
      <c r="Q3" s="678"/>
      <c r="R3" s="678"/>
      <c r="S3" s="678"/>
      <c r="T3" s="678"/>
      <c r="U3" s="678"/>
      <c r="V3" s="678"/>
      <c r="W3" s="678"/>
      <c r="X3" s="678"/>
      <c r="Y3" s="678"/>
      <c r="Z3" s="678"/>
      <c r="AA3" s="678"/>
      <c r="AB3" s="678"/>
      <c r="AC3" s="679"/>
      <c r="AD3" s="568"/>
      <c r="AE3" s="569"/>
      <c r="AF3" s="570"/>
      <c r="AG3" s="605" t="s">
        <v>157</v>
      </c>
      <c r="AH3" s="606"/>
      <c r="AI3" s="560"/>
      <c r="AJ3" s="559" t="s">
        <v>160</v>
      </c>
      <c r="AK3" s="560"/>
      <c r="AL3" s="54" t="s">
        <v>163</v>
      </c>
      <c r="AM3" s="584"/>
    </row>
    <row r="4" spans="1:40" ht="35.25" customHeight="1" thickBot="1">
      <c r="A4" s="600"/>
      <c r="B4" s="52"/>
      <c r="C4" s="60">
        <f>'School Info'!P12</f>
        <v>53</v>
      </c>
      <c r="D4" s="61">
        <f>'School Info'!P13</f>
        <v>53</v>
      </c>
      <c r="E4" s="61">
        <f>'School Info'!P14</f>
        <v>53</v>
      </c>
      <c r="F4" s="61">
        <f>'School Info'!P15</f>
        <v>53</v>
      </c>
      <c r="G4" s="61">
        <f>'School Info'!P16</f>
        <v>53</v>
      </c>
      <c r="H4" s="62">
        <f>SUM(C4:G4)</f>
        <v>265</v>
      </c>
      <c r="I4" s="60">
        <f>'School Info'!P20</f>
        <v>53</v>
      </c>
      <c r="J4" s="61">
        <f>'School Info'!P21</f>
        <v>53</v>
      </c>
      <c r="K4" s="61">
        <f>'School Info'!P22</f>
        <v>53</v>
      </c>
      <c r="L4" s="62">
        <f>SUM(I4:K4)</f>
        <v>159</v>
      </c>
      <c r="M4" s="63">
        <f>SUM(L4,H4)</f>
        <v>424</v>
      </c>
      <c r="N4" s="677"/>
      <c r="O4" s="678"/>
      <c r="P4" s="678"/>
      <c r="Q4" s="678"/>
      <c r="R4" s="678"/>
      <c r="S4" s="678"/>
      <c r="T4" s="678"/>
      <c r="U4" s="678"/>
      <c r="V4" s="678"/>
      <c r="W4" s="678"/>
      <c r="X4" s="678"/>
      <c r="Y4" s="678"/>
      <c r="Z4" s="678"/>
      <c r="AA4" s="678"/>
      <c r="AB4" s="678"/>
      <c r="AC4" s="679"/>
      <c r="AD4" s="689" t="str">
        <f>CONCATENATE('School Info'!I6,"-",'School Info'!K6)</f>
        <v>December-2022</v>
      </c>
      <c r="AE4" s="690"/>
      <c r="AF4" s="691"/>
      <c r="AG4" s="605" t="s">
        <v>158</v>
      </c>
      <c r="AH4" s="606"/>
      <c r="AI4" s="560"/>
      <c r="AJ4" s="559" t="s">
        <v>161</v>
      </c>
      <c r="AK4" s="560"/>
      <c r="AL4" s="54" t="s">
        <v>164</v>
      </c>
      <c r="AM4" s="584"/>
    </row>
    <row r="5" spans="1:40" ht="35.25" customHeight="1" thickBot="1">
      <c r="A5" s="600"/>
      <c r="B5" s="52"/>
      <c r="C5" s="571" t="s">
        <v>113</v>
      </c>
      <c r="D5" s="572"/>
      <c r="E5" s="572"/>
      <c r="F5" s="572"/>
      <c r="G5" s="572"/>
      <c r="H5" s="572"/>
      <c r="I5" s="572"/>
      <c r="J5" s="572"/>
      <c r="K5" s="572"/>
      <c r="L5" s="572"/>
      <c r="M5" s="573"/>
      <c r="N5" s="96"/>
      <c r="O5" s="97"/>
      <c r="P5" s="97"/>
      <c r="Q5" s="97"/>
      <c r="R5" s="680" t="s">
        <v>166</v>
      </c>
      <c r="S5" s="680"/>
      <c r="T5" s="680"/>
      <c r="U5" s="682" t="str">
        <f>CONCATENATE('School Info'!I6,"-",'School Info'!K6)</f>
        <v>December-2022</v>
      </c>
      <c r="V5" s="682"/>
      <c r="W5" s="682"/>
      <c r="X5" s="682"/>
      <c r="Y5" s="682"/>
      <c r="Z5" s="97"/>
      <c r="AA5" s="97"/>
      <c r="AB5" s="97"/>
      <c r="AC5" s="98"/>
      <c r="AD5" s="689"/>
      <c r="AE5" s="690"/>
      <c r="AF5" s="691"/>
      <c r="AG5" s="556" t="s">
        <v>159</v>
      </c>
      <c r="AH5" s="557"/>
      <c r="AI5" s="558"/>
      <c r="AJ5" s="561" t="s">
        <v>162</v>
      </c>
      <c r="AK5" s="558"/>
      <c r="AL5" s="55" t="s">
        <v>165</v>
      </c>
      <c r="AM5" s="584"/>
    </row>
    <row r="6" spans="1:40" ht="35.25" customHeight="1" thickBot="1">
      <c r="A6" s="600"/>
      <c r="B6" s="52"/>
      <c r="C6" s="562" t="s">
        <v>145</v>
      </c>
      <c r="D6" s="563"/>
      <c r="E6" s="563"/>
      <c r="F6" s="563"/>
      <c r="G6" s="563"/>
      <c r="H6" s="563"/>
      <c r="I6" s="563"/>
      <c r="J6" s="563"/>
      <c r="K6" s="563"/>
      <c r="L6" s="563"/>
      <c r="M6" s="564"/>
      <c r="N6" s="105"/>
      <c r="O6" s="106"/>
      <c r="P6" s="106"/>
      <c r="Q6" s="106"/>
      <c r="R6" s="681"/>
      <c r="S6" s="681"/>
      <c r="T6" s="681"/>
      <c r="U6" s="683"/>
      <c r="V6" s="683"/>
      <c r="W6" s="683"/>
      <c r="X6" s="683"/>
      <c r="Y6" s="683"/>
      <c r="Z6" s="106"/>
      <c r="AA6" s="106"/>
      <c r="AB6" s="106"/>
      <c r="AC6" s="107"/>
      <c r="AD6" s="692"/>
      <c r="AE6" s="693"/>
      <c r="AF6" s="694"/>
      <c r="AG6" s="553" t="s">
        <v>167</v>
      </c>
      <c r="AH6" s="554"/>
      <c r="AI6" s="554"/>
      <c r="AJ6" s="554"/>
      <c r="AK6" s="554"/>
      <c r="AL6" s="555"/>
      <c r="AM6" s="584"/>
    </row>
    <row r="7" spans="1:40" ht="35.25" customHeight="1">
      <c r="A7" s="600"/>
      <c r="B7" s="52"/>
      <c r="C7" s="591" t="s">
        <v>168</v>
      </c>
      <c r="D7" s="549" t="s">
        <v>97</v>
      </c>
      <c r="E7" s="549"/>
      <c r="F7" s="549" t="s">
        <v>26</v>
      </c>
      <c r="G7" s="549"/>
      <c r="H7" s="552" t="s">
        <v>174</v>
      </c>
      <c r="I7" s="552"/>
      <c r="J7" s="552"/>
      <c r="K7" s="552"/>
      <c r="L7" s="552"/>
      <c r="M7" s="552"/>
      <c r="N7" s="537" t="s">
        <v>176</v>
      </c>
      <c r="O7" s="537"/>
      <c r="P7" s="537"/>
      <c r="Q7" s="537"/>
      <c r="R7" s="538" t="s">
        <v>177</v>
      </c>
      <c r="S7" s="532" t="s">
        <v>178</v>
      </c>
      <c r="T7" s="533"/>
      <c r="U7" s="534"/>
      <c r="V7" s="532" t="s">
        <v>182</v>
      </c>
      <c r="W7" s="533"/>
      <c r="X7" s="534"/>
      <c r="Y7" s="529" t="s">
        <v>185</v>
      </c>
      <c r="Z7" s="520" t="s">
        <v>186</v>
      </c>
      <c r="AA7" s="521"/>
      <c r="AB7" s="521"/>
      <c r="AC7" s="521"/>
      <c r="AD7" s="521"/>
      <c r="AE7" s="522"/>
      <c r="AF7" s="520" t="s">
        <v>190</v>
      </c>
      <c r="AG7" s="521"/>
      <c r="AH7" s="521"/>
      <c r="AI7" s="521"/>
      <c r="AJ7" s="521"/>
      <c r="AK7" s="522"/>
      <c r="AL7" s="585" t="s">
        <v>98</v>
      </c>
      <c r="AM7" s="584"/>
    </row>
    <row r="8" spans="1:40" ht="35.25" customHeight="1">
      <c r="A8" s="600"/>
      <c r="B8" s="52"/>
      <c r="C8" s="592"/>
      <c r="D8" s="550"/>
      <c r="E8" s="550"/>
      <c r="F8" s="550"/>
      <c r="G8" s="550"/>
      <c r="H8" s="64" t="s">
        <v>175</v>
      </c>
      <c r="I8" s="64" t="s">
        <v>175</v>
      </c>
      <c r="J8" s="64" t="s">
        <v>175</v>
      </c>
      <c r="K8" s="64" t="s">
        <v>175</v>
      </c>
      <c r="L8" s="64" t="s">
        <v>175</v>
      </c>
      <c r="M8" s="535" t="s">
        <v>101</v>
      </c>
      <c r="N8" s="64" t="s">
        <v>175</v>
      </c>
      <c r="O8" s="64" t="s">
        <v>175</v>
      </c>
      <c r="P8" s="64" t="s">
        <v>175</v>
      </c>
      <c r="Q8" s="535" t="s">
        <v>101</v>
      </c>
      <c r="R8" s="539"/>
      <c r="S8" s="513" t="s">
        <v>179</v>
      </c>
      <c r="T8" s="513" t="s">
        <v>181</v>
      </c>
      <c r="U8" s="515" t="s">
        <v>180</v>
      </c>
      <c r="V8" s="513" t="s">
        <v>183</v>
      </c>
      <c r="W8" s="513" t="s">
        <v>184</v>
      </c>
      <c r="X8" s="515" t="s">
        <v>180</v>
      </c>
      <c r="Y8" s="526"/>
      <c r="Z8" s="523" t="s">
        <v>187</v>
      </c>
      <c r="AA8" s="530" t="s">
        <v>188</v>
      </c>
      <c r="AB8" s="523" t="s">
        <v>194</v>
      </c>
      <c r="AC8" s="525" t="s">
        <v>101</v>
      </c>
      <c r="AD8" s="523" t="s">
        <v>223</v>
      </c>
      <c r="AE8" s="527" t="s">
        <v>189</v>
      </c>
      <c r="AF8" s="523" t="s">
        <v>187</v>
      </c>
      <c r="AG8" s="523" t="s">
        <v>191</v>
      </c>
      <c r="AH8" s="523" t="s">
        <v>194</v>
      </c>
      <c r="AI8" s="525" t="s">
        <v>101</v>
      </c>
      <c r="AJ8" s="523" t="s">
        <v>223</v>
      </c>
      <c r="AK8" s="527" t="s">
        <v>189</v>
      </c>
      <c r="AL8" s="586"/>
      <c r="AM8" s="584"/>
    </row>
    <row r="9" spans="1:40" ht="35.25" customHeight="1" thickBot="1">
      <c r="A9" s="600"/>
      <c r="B9" s="52"/>
      <c r="C9" s="593"/>
      <c r="D9" s="551"/>
      <c r="E9" s="551"/>
      <c r="F9" s="551"/>
      <c r="G9" s="551"/>
      <c r="H9" s="85">
        <v>1</v>
      </c>
      <c r="I9" s="85">
        <v>2</v>
      </c>
      <c r="J9" s="85">
        <v>3</v>
      </c>
      <c r="K9" s="85">
        <v>4</v>
      </c>
      <c r="L9" s="85">
        <v>5</v>
      </c>
      <c r="M9" s="536"/>
      <c r="N9" s="85">
        <v>6</v>
      </c>
      <c r="O9" s="85">
        <v>7</v>
      </c>
      <c r="P9" s="85">
        <v>8</v>
      </c>
      <c r="Q9" s="536"/>
      <c r="R9" s="540"/>
      <c r="S9" s="514"/>
      <c r="T9" s="514"/>
      <c r="U9" s="516"/>
      <c r="V9" s="514"/>
      <c r="W9" s="514"/>
      <c r="X9" s="516"/>
      <c r="Y9" s="526"/>
      <c r="Z9" s="524"/>
      <c r="AA9" s="531"/>
      <c r="AB9" s="524"/>
      <c r="AC9" s="526"/>
      <c r="AD9" s="524"/>
      <c r="AE9" s="528"/>
      <c r="AF9" s="524"/>
      <c r="AG9" s="524"/>
      <c r="AH9" s="524"/>
      <c r="AI9" s="526"/>
      <c r="AJ9" s="524"/>
      <c r="AK9" s="528"/>
      <c r="AL9" s="587"/>
      <c r="AM9" s="584"/>
    </row>
    <row r="10" spans="1:40" s="30" customFormat="1" ht="35.25" customHeight="1">
      <c r="A10" s="600"/>
      <c r="B10" s="52">
        <v>1</v>
      </c>
      <c r="C10" s="542" t="s">
        <v>169</v>
      </c>
      <c r="D10" s="541">
        <f>IF($B10&gt;MAX('MIlk-Data Entry'!$K$7:$K$13),0,VLOOKUP($B10,'MIlk-Data Entry'!$K$7:$AN$13,3,0))</f>
        <v>44897</v>
      </c>
      <c r="E10" s="541"/>
      <c r="F10" s="541" t="str">
        <f>IF($B10&gt;MAX('MIlk-Data Entry'!$K$7:$K$13),0,VLOOKUP($B10,'MIlk-Data Entry'!$K$7:$AN$13,4,0))</f>
        <v>Friday</v>
      </c>
      <c r="G10" s="541"/>
      <c r="H10" s="112">
        <f>IF($B10&gt;MAX('MIlk-Data Entry'!$K$7:$K$13),0,VLOOKUP($B10,'MIlk-Data Entry'!$K$7:$AN$13,19,0))</f>
        <v>5</v>
      </c>
      <c r="I10" s="112">
        <f>IF($B10&gt;MAX('MIlk-Data Entry'!$K$7:$K$13),0,VLOOKUP($B10,'MIlk-Data Entry'!$K$7:$AN$13,20,0))</f>
        <v>6</v>
      </c>
      <c r="J10" s="112">
        <f>IF($B10&gt;MAX('MIlk-Data Entry'!$K$7:$K$13),0,VLOOKUP($B10,'MIlk-Data Entry'!$K$7:$AN$13,21,0))</f>
        <v>0</v>
      </c>
      <c r="K10" s="112">
        <f>IF($B10&gt;MAX('MIlk-Data Entry'!$K$7:$K$13),0,VLOOKUP($B10,'MIlk-Data Entry'!$K$7:$AN$13,22,0))</f>
        <v>0</v>
      </c>
      <c r="L10" s="112">
        <f>IF($B10&gt;MAX('MIlk-Data Entry'!$K$7:$K$13),0,VLOOKUP($B10,'MIlk-Data Entry'!$K$7:$AN$13,23,0))</f>
        <v>0</v>
      </c>
      <c r="M10" s="113">
        <f>SUM(H10:L10)</f>
        <v>11</v>
      </c>
      <c r="N10" s="112">
        <f>IF($B10&gt;MAX('MIlk-Data Entry'!$K$7:$K$13),0,VLOOKUP($B10,'MIlk-Data Entry'!$K$7:$AN$13,25,0))</f>
        <v>4</v>
      </c>
      <c r="O10" s="112">
        <f>IF($B10&gt;MAX('MIlk-Data Entry'!$K$7:$K$13),0,VLOOKUP($B10,'MIlk-Data Entry'!$K$7:$AN$13,26,0))</f>
        <v>5</v>
      </c>
      <c r="P10" s="112">
        <f>IF($B10&gt;MAX('MIlk-Data Entry'!$K$7:$K$13),0,VLOOKUP($B10,'MIlk-Data Entry'!$K$7:$AN$13,27,0))</f>
        <v>0</v>
      </c>
      <c r="Q10" s="113">
        <f>SUM(N10:P10)</f>
        <v>9</v>
      </c>
      <c r="R10" s="113">
        <f>M10+Q10</f>
        <v>20</v>
      </c>
      <c r="S10" s="114">
        <f>(M10*'School Info'!$E$19)</f>
        <v>0.16499999999999998</v>
      </c>
      <c r="T10" s="114">
        <f>Q10*'School Info'!$E$20</f>
        <v>0.18</v>
      </c>
      <c r="U10" s="115">
        <f>SUM(S10:T10)</f>
        <v>0.34499999999999997</v>
      </c>
      <c r="V10" s="114">
        <f>(M10*'School Info'!$C$23)/1000</f>
        <v>9.240000000000001E-2</v>
      </c>
      <c r="W10" s="114">
        <f>(Q10*'School Info'!$E$23)/1000</f>
        <v>9.1799999999999993E-2</v>
      </c>
      <c r="X10" s="115">
        <f>SUM(V10:W10)</f>
        <v>0.1842</v>
      </c>
      <c r="Y10" s="580"/>
      <c r="Z10" s="594">
        <f>'MIlk-Data Entry'!D10+'MIlk-Data Entry'!E10+'MIlk-Data Entry'!H10-'MIlk-Data Entry'!J10</f>
        <v>40</v>
      </c>
      <c r="AA10" s="596">
        <f>'MIlk-Data Entry'!BI7</f>
        <v>0</v>
      </c>
      <c r="AB10" s="596">
        <f>'MIlk-Data Entry'!BK7</f>
        <v>0</v>
      </c>
      <c r="AC10" s="596">
        <f>SUM(Z10:AB11)</f>
        <v>40</v>
      </c>
      <c r="AD10" s="596">
        <f>SUM(U10:U11)</f>
        <v>0.34499999999999997</v>
      </c>
      <c r="AE10" s="598">
        <f>AC10-AD10</f>
        <v>39.655000000000001</v>
      </c>
      <c r="AF10" s="594">
        <f>'MIlk-Data Entry'!D12+'MIlk-Data Entry'!E12+'MIlk-Data Entry'!H12-'MIlk-Data Entry'!J12</f>
        <v>0</v>
      </c>
      <c r="AG10" s="596">
        <f>'MIlk-Data Entry'!BJ7</f>
        <v>0</v>
      </c>
      <c r="AH10" s="596">
        <f>'MIlk-Data Entry'!BL7</f>
        <v>0</v>
      </c>
      <c r="AI10" s="596">
        <f>SUM(AF10:AH11)</f>
        <v>0</v>
      </c>
      <c r="AJ10" s="596">
        <f>SUM(X10:X11)</f>
        <v>0.1842</v>
      </c>
      <c r="AK10" s="598">
        <f>AI10-AJ10</f>
        <v>-0.1842</v>
      </c>
      <c r="AL10" s="685"/>
      <c r="AM10" s="584"/>
      <c r="AN10" s="29">
        <f>P10+Q10+AF10+AG10</f>
        <v>9</v>
      </c>
    </row>
    <row r="11" spans="1:40" s="30" customFormat="1" ht="35.25" customHeight="1" thickBot="1">
      <c r="A11" s="600"/>
      <c r="B11" s="52">
        <v>2</v>
      </c>
      <c r="C11" s="543"/>
      <c r="D11" s="546">
        <f>IF($B11&gt;MAX('MIlk-Data Entry'!$K$7:$K$13),0,VLOOKUP($B11,'MIlk-Data Entry'!$K$7:$AN$13,3,0))</f>
        <v>0</v>
      </c>
      <c r="E11" s="546"/>
      <c r="F11" s="546">
        <f>IF($B11&gt;MAX('MIlk-Data Entry'!$K$7:$K$13),0,VLOOKUP($B11,'MIlk-Data Entry'!$K$7:$AN$13,4,0))</f>
        <v>0</v>
      </c>
      <c r="G11" s="546"/>
      <c r="H11" s="116">
        <f>IF($B11&gt;MAX('MIlk-Data Entry'!$K$7:$K$13),0,VLOOKUP($B11,'MIlk-Data Entry'!$K$7:$AN$13,19,0))</f>
        <v>0</v>
      </c>
      <c r="I11" s="116">
        <f>IF($B11&gt;MAX('MIlk-Data Entry'!$K$7:$K$13),0,VLOOKUP($B11,'MIlk-Data Entry'!$K$7:$AN$13,20,0))</f>
        <v>0</v>
      </c>
      <c r="J11" s="116">
        <f>IF($B11&gt;MAX('MIlk-Data Entry'!$K$7:$K$13),0,VLOOKUP($B11,'MIlk-Data Entry'!$K$7:$AN$13,21,0))</f>
        <v>0</v>
      </c>
      <c r="K11" s="116">
        <f>IF($B11&gt;MAX('MIlk-Data Entry'!$K$7:$K$13),0,VLOOKUP($B11,'MIlk-Data Entry'!$K$7:$AN$13,22,0))</f>
        <v>0</v>
      </c>
      <c r="L11" s="116">
        <f>IF($B11&gt;MAX('MIlk-Data Entry'!$K$7:$K$13),0,VLOOKUP($B11,'MIlk-Data Entry'!$K$7:$AN$13,23,0))</f>
        <v>0</v>
      </c>
      <c r="M11" s="117">
        <f t="shared" ref="M11:M19" si="0">SUM(H11:L11)</f>
        <v>0</v>
      </c>
      <c r="N11" s="116">
        <f>IF($B11&gt;MAX('MIlk-Data Entry'!$K$7:$K$13),0,VLOOKUP($B11,'MIlk-Data Entry'!$K$7:$AN$13,25,0))</f>
        <v>0</v>
      </c>
      <c r="O11" s="116">
        <f>IF($B11&gt;MAX('MIlk-Data Entry'!$K$7:$K$13),0,VLOOKUP($B11,'MIlk-Data Entry'!$K$7:$AN$13,26,0))</f>
        <v>0</v>
      </c>
      <c r="P11" s="116">
        <f>IF($B11&gt;MAX('MIlk-Data Entry'!$K$7:$K$13),0,VLOOKUP($B11,'MIlk-Data Entry'!$K$7:$AN$13,27,0))</f>
        <v>0</v>
      </c>
      <c r="Q11" s="117">
        <f t="shared" ref="Q11:Q19" si="1">SUM(N11:P11)</f>
        <v>0</v>
      </c>
      <c r="R11" s="117">
        <f t="shared" ref="R11:R19" si="2">M11+Q11</f>
        <v>0</v>
      </c>
      <c r="S11" s="118">
        <f>(M11*'School Info'!$E$19)</f>
        <v>0</v>
      </c>
      <c r="T11" s="118">
        <f>Q11*'School Info'!$E$20</f>
        <v>0</v>
      </c>
      <c r="U11" s="119">
        <f t="shared" ref="U11:U19" si="3">SUM(S11:T11)</f>
        <v>0</v>
      </c>
      <c r="V11" s="118">
        <f>(M11*'School Info'!$C$23)/1000</f>
        <v>0</v>
      </c>
      <c r="W11" s="118">
        <f>(Q11*'School Info'!$E$23)/1000</f>
        <v>0</v>
      </c>
      <c r="X11" s="119">
        <f t="shared" ref="X11:X19" si="4">SUM(V11:W11)</f>
        <v>0</v>
      </c>
      <c r="Y11" s="581"/>
      <c r="Z11" s="595"/>
      <c r="AA11" s="597"/>
      <c r="AB11" s="597"/>
      <c r="AC11" s="597"/>
      <c r="AD11" s="597"/>
      <c r="AE11" s="599"/>
      <c r="AF11" s="595"/>
      <c r="AG11" s="597"/>
      <c r="AH11" s="597"/>
      <c r="AI11" s="597"/>
      <c r="AJ11" s="597"/>
      <c r="AK11" s="599"/>
      <c r="AL11" s="686"/>
      <c r="AM11" s="584"/>
      <c r="AN11" s="29">
        <f t="shared" ref="AN11:AN20" si="5">P11+Q11+AF11+AG11</f>
        <v>0</v>
      </c>
    </row>
    <row r="12" spans="1:40" s="30" customFormat="1" ht="35.25" customHeight="1">
      <c r="A12" s="600"/>
      <c r="B12" s="52">
        <v>3</v>
      </c>
      <c r="C12" s="544" t="s">
        <v>170</v>
      </c>
      <c r="D12" s="547">
        <f>IF($B12&gt;MAX('MIlk-Data Entry'!$K$14:$K$20),0,VLOOKUP($B12,'MIlk-Data Entry'!$K$14:$AN$20,3,0))</f>
        <v>0</v>
      </c>
      <c r="E12" s="547"/>
      <c r="F12" s="547">
        <f>IF($B12&gt;MAX('MIlk-Data Entry'!$K$14:$K$20),0,VLOOKUP($B12,'MIlk-Data Entry'!$K$14:$AN$20,4,0))</f>
        <v>0</v>
      </c>
      <c r="G12" s="547"/>
      <c r="H12" s="86">
        <f>IF($B12&gt;MAX('MIlk-Data Entry'!$K$14:$K$20),0,VLOOKUP($B12,'MIlk-Data Entry'!$K$14:$AN$20,19,0))</f>
        <v>0</v>
      </c>
      <c r="I12" s="86">
        <f>IF($B12&gt;MAX('MIlk-Data Entry'!$K$14:$K$20),0,VLOOKUP($B12,'MIlk-Data Entry'!$K$14:$AN$20,20,0))</f>
        <v>0</v>
      </c>
      <c r="J12" s="86">
        <f>IF($B12&gt;MAX('MIlk-Data Entry'!$K$14:$K$20),0,VLOOKUP($B12,'MIlk-Data Entry'!$K$14:$AN$20,21,0))</f>
        <v>0</v>
      </c>
      <c r="K12" s="86">
        <f>IF($B12&gt;MAX('MIlk-Data Entry'!$K$14:$K$20),0,VLOOKUP($B12,'MIlk-Data Entry'!$K$14:$AN$20,22,0))</f>
        <v>0</v>
      </c>
      <c r="L12" s="86">
        <f>IF($B12&gt;MAX('MIlk-Data Entry'!$K$14:$K$20),0,VLOOKUP($B12,'MIlk-Data Entry'!$K$14:$AN$20,23,0))</f>
        <v>0</v>
      </c>
      <c r="M12" s="87">
        <f t="shared" si="0"/>
        <v>0</v>
      </c>
      <c r="N12" s="86">
        <f>IF($B12&gt;MAX('MIlk-Data Entry'!$K$14:$K$20),0,VLOOKUP($B12,'MIlk-Data Entry'!$K$14:$AN$20,25,0))</f>
        <v>0</v>
      </c>
      <c r="O12" s="86">
        <f>IF($B12&gt;MAX('MIlk-Data Entry'!$K$14:$K$20),0,VLOOKUP($B12,'MIlk-Data Entry'!$K$14:$AN$20,26,0))</f>
        <v>0</v>
      </c>
      <c r="P12" s="86">
        <f>IF($B12&gt;MAX('MIlk-Data Entry'!$K$14:$K$20),0,VLOOKUP($B12,'MIlk-Data Entry'!$K$14:$AN$20,27,0))</f>
        <v>0</v>
      </c>
      <c r="Q12" s="87">
        <f t="shared" si="1"/>
        <v>0</v>
      </c>
      <c r="R12" s="87">
        <f t="shared" si="2"/>
        <v>0</v>
      </c>
      <c r="S12" s="90">
        <f>(M12*'School Info'!$E$19)</f>
        <v>0</v>
      </c>
      <c r="T12" s="90">
        <f>Q12*'School Info'!$E$20</f>
        <v>0</v>
      </c>
      <c r="U12" s="91">
        <f t="shared" si="3"/>
        <v>0</v>
      </c>
      <c r="V12" s="90">
        <f>(M12*'School Info'!$C$23)/1000</f>
        <v>0</v>
      </c>
      <c r="W12" s="90">
        <f>(Q12*'School Info'!$E$23)/1000</f>
        <v>0</v>
      </c>
      <c r="X12" s="91">
        <f t="shared" si="4"/>
        <v>0</v>
      </c>
      <c r="Y12" s="582"/>
      <c r="Z12" s="574">
        <f>AE10</f>
        <v>39.655000000000001</v>
      </c>
      <c r="AA12" s="576">
        <f>'MIlk-Data Entry'!BI14</f>
        <v>0</v>
      </c>
      <c r="AB12" s="576">
        <f>'MIlk-Data Entry'!BK14</f>
        <v>0</v>
      </c>
      <c r="AC12" s="576">
        <f t="shared" ref="AC12" si="6">SUM(Z12:AB13)</f>
        <v>39.655000000000001</v>
      </c>
      <c r="AD12" s="576">
        <f t="shared" ref="AD12" si="7">SUM(U12:U13)</f>
        <v>0</v>
      </c>
      <c r="AE12" s="578">
        <f t="shared" ref="AE12" si="8">AC12-AD12</f>
        <v>39.655000000000001</v>
      </c>
      <c r="AF12" s="574">
        <f>AK10</f>
        <v>-0.1842</v>
      </c>
      <c r="AG12" s="576">
        <f>'MIlk-Data Entry'!BJ14</f>
        <v>0</v>
      </c>
      <c r="AH12" s="576">
        <f>'MIlk-Data Entry'!BL14</f>
        <v>0</v>
      </c>
      <c r="AI12" s="576">
        <f t="shared" ref="AI12" si="9">SUM(AF12:AH13)</f>
        <v>-0.1842</v>
      </c>
      <c r="AJ12" s="576">
        <f t="shared" ref="AJ12" si="10">SUM(X12:X13)</f>
        <v>0</v>
      </c>
      <c r="AK12" s="578">
        <f t="shared" ref="AK12" si="11">AI12-AJ12</f>
        <v>-0.1842</v>
      </c>
      <c r="AL12" s="687"/>
      <c r="AM12" s="584"/>
      <c r="AN12" s="29">
        <f t="shared" si="5"/>
        <v>-0.1842</v>
      </c>
    </row>
    <row r="13" spans="1:40" s="30" customFormat="1" ht="35.25" customHeight="1" thickBot="1">
      <c r="A13" s="600"/>
      <c r="B13" s="52">
        <v>6</v>
      </c>
      <c r="C13" s="545"/>
      <c r="D13" s="548">
        <f>IF($B13&gt;MAX('MIlk-Data Entry'!$K$14:$K$20),0,VLOOKUP($B13,'MIlk-Data Entry'!$K$14:$AN$20,3,0))</f>
        <v>0</v>
      </c>
      <c r="E13" s="548"/>
      <c r="F13" s="548">
        <f>IF($B13&gt;MAX('MIlk-Data Entry'!$K$14:$K$20),0,VLOOKUP($B13,'MIlk-Data Entry'!$K$14:$AN$20,4,0))</f>
        <v>0</v>
      </c>
      <c r="G13" s="548"/>
      <c r="H13" s="88">
        <f>IF($B13&gt;MAX('MIlk-Data Entry'!$K$14:$K$20),0,VLOOKUP($B13,'MIlk-Data Entry'!$K$14:$AN$20,19,0))</f>
        <v>0</v>
      </c>
      <c r="I13" s="88">
        <f>IF($B13&gt;MAX('MIlk-Data Entry'!$K$14:$K$20),0,VLOOKUP($B13,'MIlk-Data Entry'!$K$14:$AN$20,20,0))</f>
        <v>0</v>
      </c>
      <c r="J13" s="88">
        <f>IF($B13&gt;MAX('MIlk-Data Entry'!$K$14:$K$20),0,VLOOKUP($B13,'MIlk-Data Entry'!$K$14:$AN$20,21,0))</f>
        <v>0</v>
      </c>
      <c r="K13" s="88">
        <f>IF($B13&gt;MAX('MIlk-Data Entry'!$K$14:$K$20),0,VLOOKUP($B13,'MIlk-Data Entry'!$K$14:$AN$20,22,0))</f>
        <v>0</v>
      </c>
      <c r="L13" s="88">
        <f>IF($B13&gt;MAX('MIlk-Data Entry'!$K$14:$K$20),0,VLOOKUP($B13,'MIlk-Data Entry'!$K$14:$AN$20,23,0))</f>
        <v>0</v>
      </c>
      <c r="M13" s="89">
        <f t="shared" si="0"/>
        <v>0</v>
      </c>
      <c r="N13" s="88">
        <f>IF($B13&gt;MAX('MIlk-Data Entry'!$K$14:$K$20),0,VLOOKUP($B13,'MIlk-Data Entry'!$K$14:$AN$20,25,0))</f>
        <v>0</v>
      </c>
      <c r="O13" s="88">
        <f>IF($B13&gt;MAX('MIlk-Data Entry'!$K$14:$K$20),0,VLOOKUP($B13,'MIlk-Data Entry'!$K$14:$AN$20,26,0))</f>
        <v>0</v>
      </c>
      <c r="P13" s="88">
        <f>IF($B13&gt;MAX('MIlk-Data Entry'!$K$14:$K$20),0,VLOOKUP($B13,'MIlk-Data Entry'!$K$14:$AN$20,27,0))</f>
        <v>0</v>
      </c>
      <c r="Q13" s="89">
        <f t="shared" si="1"/>
        <v>0</v>
      </c>
      <c r="R13" s="89">
        <f t="shared" si="2"/>
        <v>0</v>
      </c>
      <c r="S13" s="92">
        <f>(M13*'School Info'!$E$19)</f>
        <v>0</v>
      </c>
      <c r="T13" s="92">
        <f>Q13*'School Info'!$E$20</f>
        <v>0</v>
      </c>
      <c r="U13" s="93">
        <f t="shared" si="3"/>
        <v>0</v>
      </c>
      <c r="V13" s="92">
        <f>(M13*'School Info'!$C$23)/1000</f>
        <v>0</v>
      </c>
      <c r="W13" s="92">
        <f>(Q13*'School Info'!$E$23)/1000</f>
        <v>0</v>
      </c>
      <c r="X13" s="93">
        <f t="shared" si="4"/>
        <v>0</v>
      </c>
      <c r="Y13" s="583"/>
      <c r="Z13" s="575"/>
      <c r="AA13" s="577"/>
      <c r="AB13" s="577"/>
      <c r="AC13" s="577"/>
      <c r="AD13" s="577"/>
      <c r="AE13" s="579"/>
      <c r="AF13" s="575"/>
      <c r="AG13" s="577"/>
      <c r="AH13" s="577"/>
      <c r="AI13" s="577"/>
      <c r="AJ13" s="577"/>
      <c r="AK13" s="579"/>
      <c r="AL13" s="688"/>
      <c r="AM13" s="584"/>
      <c r="AN13" s="29">
        <f t="shared" si="5"/>
        <v>0</v>
      </c>
    </row>
    <row r="14" spans="1:40" s="30" customFormat="1" ht="35.25" customHeight="1">
      <c r="A14" s="600"/>
      <c r="B14" s="52">
        <v>4</v>
      </c>
      <c r="C14" s="542" t="s">
        <v>171</v>
      </c>
      <c r="D14" s="541">
        <f>IF($B14&gt;MAX('MIlk-Data Entry'!$K$21:$K$27),0,VLOOKUP($B14,'MIlk-Data Entry'!$K$21:$AN$27,3,0))</f>
        <v>0</v>
      </c>
      <c r="E14" s="541"/>
      <c r="F14" s="541">
        <f>IF($B14&gt;MAX('MIlk-Data Entry'!$K$21:$K$27),0,VLOOKUP($B14,'MIlk-Data Entry'!$K$21:$AN$27,4,0))</f>
        <v>0</v>
      </c>
      <c r="G14" s="541"/>
      <c r="H14" s="112">
        <f>IF($B14&gt;MAX('MIlk-Data Entry'!$K$21:$K$27),0,VLOOKUP($B14,'MIlk-Data Entry'!$K$21:$AN$27,19,0))</f>
        <v>0</v>
      </c>
      <c r="I14" s="112">
        <f>IF($B14&gt;MAX('MIlk-Data Entry'!$K$21:$K$27),0,VLOOKUP($B14,'MIlk-Data Entry'!$K$21:$AN$27,20,0))</f>
        <v>0</v>
      </c>
      <c r="J14" s="112">
        <f>IF($B14&gt;MAX('MIlk-Data Entry'!$K$21:$K$27),0,VLOOKUP($B14,'MIlk-Data Entry'!$K$21:$AN$27,21,0))</f>
        <v>0</v>
      </c>
      <c r="K14" s="112">
        <f>IF($B14&gt;MAX('MIlk-Data Entry'!$K$21:$K$27),0,VLOOKUP($B14,'MIlk-Data Entry'!$K$21:$AN$27,22,0))</f>
        <v>0</v>
      </c>
      <c r="L14" s="112">
        <f>IF($B14&gt;MAX('MIlk-Data Entry'!$K$21:$K$27),0,VLOOKUP($B14,'MIlk-Data Entry'!$K$21:$AN$27,23,0))</f>
        <v>0</v>
      </c>
      <c r="M14" s="113">
        <f t="shared" si="0"/>
        <v>0</v>
      </c>
      <c r="N14" s="112">
        <f>IF($B14&gt;MAX('MIlk-Data Entry'!$K$21:$K$27),0,VLOOKUP($B14,'MIlk-Data Entry'!$K$21:$AN$27,25,0))</f>
        <v>0</v>
      </c>
      <c r="O14" s="112">
        <f>IF($B14&gt;MAX('MIlk-Data Entry'!$K$21:$K$27),0,VLOOKUP($B14,'MIlk-Data Entry'!$K$21:$AN$27,26,0))</f>
        <v>0</v>
      </c>
      <c r="P14" s="112">
        <f>IF($B14&gt;MAX('MIlk-Data Entry'!$K$21:$K$27),0,VLOOKUP($B14,'MIlk-Data Entry'!$K$21:$AN$27,27,0))</f>
        <v>0</v>
      </c>
      <c r="Q14" s="113">
        <f t="shared" si="1"/>
        <v>0</v>
      </c>
      <c r="R14" s="113">
        <f t="shared" si="2"/>
        <v>0</v>
      </c>
      <c r="S14" s="114">
        <f>(M14*'School Info'!$E$19)</f>
        <v>0</v>
      </c>
      <c r="T14" s="114">
        <f>Q14*'School Info'!$E$20</f>
        <v>0</v>
      </c>
      <c r="U14" s="115">
        <f t="shared" si="3"/>
        <v>0</v>
      </c>
      <c r="V14" s="114">
        <f>(M14*'School Info'!$C$23)/1000</f>
        <v>0</v>
      </c>
      <c r="W14" s="114">
        <f>(Q14*'School Info'!$E$23)/1000</f>
        <v>0</v>
      </c>
      <c r="X14" s="115">
        <f t="shared" si="4"/>
        <v>0</v>
      </c>
      <c r="Y14" s="580"/>
      <c r="Z14" s="594">
        <f t="shared" ref="Z14" si="12">AE12</f>
        <v>39.655000000000001</v>
      </c>
      <c r="AA14" s="596">
        <f>'MIlk-Data Entry'!BI21</f>
        <v>0</v>
      </c>
      <c r="AB14" s="596">
        <f>'MIlk-Data Entry'!BK21</f>
        <v>0</v>
      </c>
      <c r="AC14" s="596">
        <f t="shared" ref="AC14" si="13">SUM(Z14:AB15)</f>
        <v>39.655000000000001</v>
      </c>
      <c r="AD14" s="596">
        <f t="shared" ref="AD14" si="14">SUM(U14:U15)</f>
        <v>0</v>
      </c>
      <c r="AE14" s="598">
        <f t="shared" ref="AE14" si="15">AC14-AD14</f>
        <v>39.655000000000001</v>
      </c>
      <c r="AF14" s="594">
        <f t="shared" ref="AF14" si="16">AK12</f>
        <v>-0.1842</v>
      </c>
      <c r="AG14" s="596">
        <f>'MIlk-Data Entry'!BJ21</f>
        <v>0</v>
      </c>
      <c r="AH14" s="596">
        <f>'MIlk-Data Entry'!BL21</f>
        <v>0</v>
      </c>
      <c r="AI14" s="596">
        <f t="shared" ref="AI14" si="17">SUM(AF14:AH15)</f>
        <v>-0.1842</v>
      </c>
      <c r="AJ14" s="596">
        <f t="shared" ref="AJ14" si="18">SUM(X14:X15)</f>
        <v>0</v>
      </c>
      <c r="AK14" s="598">
        <f t="shared" ref="AK14" si="19">AI14-AJ14</f>
        <v>-0.1842</v>
      </c>
      <c r="AL14" s="685"/>
      <c r="AM14" s="584"/>
      <c r="AN14" s="29">
        <f t="shared" si="5"/>
        <v>-0.1842</v>
      </c>
    </row>
    <row r="15" spans="1:40" s="30" customFormat="1" ht="35.25" customHeight="1" thickBot="1">
      <c r="A15" s="600"/>
      <c r="B15" s="52">
        <v>8</v>
      </c>
      <c r="C15" s="543"/>
      <c r="D15" s="546">
        <f>IF($B15&gt;MAX('MIlk-Data Entry'!$K$21:$K$27),0,VLOOKUP($B15,'MIlk-Data Entry'!$K$21:$AN$27,3,0))</f>
        <v>0</v>
      </c>
      <c r="E15" s="546"/>
      <c r="F15" s="546">
        <f>IF($B15&gt;MAX('MIlk-Data Entry'!$K$21:$K$27),0,VLOOKUP($B15,'MIlk-Data Entry'!$K$21:$AN$27,4,0))</f>
        <v>0</v>
      </c>
      <c r="G15" s="546"/>
      <c r="H15" s="116">
        <f>IF($B15&gt;MAX('MIlk-Data Entry'!$K$21:$K$27),0,VLOOKUP($B15,'MIlk-Data Entry'!$K$21:$AN$27,19,0))</f>
        <v>0</v>
      </c>
      <c r="I15" s="116">
        <f>IF($B15&gt;MAX('MIlk-Data Entry'!$K$21:$K$27),0,VLOOKUP($B15,'MIlk-Data Entry'!$K$21:$AN$27,20,0))</f>
        <v>0</v>
      </c>
      <c r="J15" s="116">
        <f>IF($B15&gt;MAX('MIlk-Data Entry'!$K$21:$K$27),0,VLOOKUP($B15,'MIlk-Data Entry'!$K$21:$AN$27,21,0))</f>
        <v>0</v>
      </c>
      <c r="K15" s="116">
        <f>IF($B15&gt;MAX('MIlk-Data Entry'!$K$21:$K$27),0,VLOOKUP($B15,'MIlk-Data Entry'!$K$21:$AN$27,22,0))</f>
        <v>0</v>
      </c>
      <c r="L15" s="116">
        <f>IF($B15&gt;MAX('MIlk-Data Entry'!$K$21:$K$27),0,VLOOKUP($B15,'MIlk-Data Entry'!$K$21:$AN$27,23,0))</f>
        <v>0</v>
      </c>
      <c r="M15" s="117">
        <f t="shared" si="0"/>
        <v>0</v>
      </c>
      <c r="N15" s="116">
        <f>IF($B15&gt;MAX('MIlk-Data Entry'!$K$21:$K$27),0,VLOOKUP($B15,'MIlk-Data Entry'!$K$21:$AN$27,25,0))</f>
        <v>0</v>
      </c>
      <c r="O15" s="116">
        <f>IF($B15&gt;MAX('MIlk-Data Entry'!$K$21:$K$27),0,VLOOKUP($B15,'MIlk-Data Entry'!$K$21:$AN$27,26,0))</f>
        <v>0</v>
      </c>
      <c r="P15" s="116">
        <f>IF($B15&gt;MAX('MIlk-Data Entry'!$K$21:$K$27),0,VLOOKUP($B15,'MIlk-Data Entry'!$K$21:$AN$27,27,0))</f>
        <v>0</v>
      </c>
      <c r="Q15" s="117">
        <f t="shared" si="1"/>
        <v>0</v>
      </c>
      <c r="R15" s="117">
        <f t="shared" si="2"/>
        <v>0</v>
      </c>
      <c r="S15" s="118">
        <f>(M15*'School Info'!$E$19)</f>
        <v>0</v>
      </c>
      <c r="T15" s="118">
        <f>Q15*'School Info'!$E$20</f>
        <v>0</v>
      </c>
      <c r="U15" s="119">
        <f t="shared" si="3"/>
        <v>0</v>
      </c>
      <c r="V15" s="118">
        <f>(M15*'School Info'!$C$23)/1000</f>
        <v>0</v>
      </c>
      <c r="W15" s="118">
        <f>(Q15*'School Info'!$E$23)/1000</f>
        <v>0</v>
      </c>
      <c r="X15" s="119">
        <f t="shared" si="4"/>
        <v>0</v>
      </c>
      <c r="Y15" s="581"/>
      <c r="Z15" s="595"/>
      <c r="AA15" s="597"/>
      <c r="AB15" s="597"/>
      <c r="AC15" s="597"/>
      <c r="AD15" s="597"/>
      <c r="AE15" s="599"/>
      <c r="AF15" s="595"/>
      <c r="AG15" s="597"/>
      <c r="AH15" s="597"/>
      <c r="AI15" s="597"/>
      <c r="AJ15" s="597"/>
      <c r="AK15" s="599"/>
      <c r="AL15" s="686"/>
      <c r="AM15" s="584"/>
      <c r="AN15" s="29">
        <f t="shared" si="5"/>
        <v>0</v>
      </c>
    </row>
    <row r="16" spans="1:40" s="30" customFormat="1" ht="35.25" customHeight="1">
      <c r="A16" s="600"/>
      <c r="B16" s="52">
        <v>5</v>
      </c>
      <c r="C16" s="544" t="s">
        <v>172</v>
      </c>
      <c r="D16" s="547">
        <f>IF($B16&gt;MAX('MIlk-Data Entry'!$K$28:$K$34),0,VLOOKUP($B16,'MIlk-Data Entry'!$K$28:$AN$34,3,0))</f>
        <v>0</v>
      </c>
      <c r="E16" s="547"/>
      <c r="F16" s="547">
        <f>IF($B16&gt;MAX('MIlk-Data Entry'!$K$28:$K$34),0,VLOOKUP($B16,'MIlk-Data Entry'!$K$28:$AN$34,4,0))</f>
        <v>0</v>
      </c>
      <c r="G16" s="547"/>
      <c r="H16" s="86">
        <f>IF($B16&gt;MAX('MIlk-Data Entry'!$K$28:$K$34),0,VLOOKUP($B16,'MIlk-Data Entry'!$K$28:$AN$34,19,0))</f>
        <v>0</v>
      </c>
      <c r="I16" s="86">
        <f>IF($B16&gt;MAX('MIlk-Data Entry'!$K$28:$K$34),0,VLOOKUP($B16,'MIlk-Data Entry'!$K$28:$AN$34,20,0))</f>
        <v>0</v>
      </c>
      <c r="J16" s="86">
        <f>IF($B16&gt;MAX('MIlk-Data Entry'!$K$28:$K$34),0,VLOOKUP($B16,'MIlk-Data Entry'!$K$28:$AN$34,21,0))</f>
        <v>0</v>
      </c>
      <c r="K16" s="86">
        <f>IF($B16&gt;MAX('MIlk-Data Entry'!$K$28:$K$34),0,VLOOKUP($B16,'MIlk-Data Entry'!$K$28:$AN$34,22,0))</f>
        <v>0</v>
      </c>
      <c r="L16" s="86">
        <f>IF($B16&gt;MAX('MIlk-Data Entry'!$K$28:$K$34),0,VLOOKUP($B16,'MIlk-Data Entry'!$K$28:$AN$34,23,0))</f>
        <v>0</v>
      </c>
      <c r="M16" s="87">
        <f t="shared" si="0"/>
        <v>0</v>
      </c>
      <c r="N16" s="86">
        <f>IF($B16&gt;MAX('MIlk-Data Entry'!$K$28:$K$34),0,VLOOKUP($B16,'MIlk-Data Entry'!$K$28:$AN$34,25,0))</f>
        <v>0</v>
      </c>
      <c r="O16" s="86">
        <f>IF($B16&gt;MAX('MIlk-Data Entry'!$K$28:$K$34),0,VLOOKUP($B16,'MIlk-Data Entry'!$K$28:$AN$34,26,0))</f>
        <v>0</v>
      </c>
      <c r="P16" s="86">
        <f>IF($B16&gt;MAX('MIlk-Data Entry'!$K$28:$K$34),0,VLOOKUP($B16,'MIlk-Data Entry'!$K$28:$AN$34,27,0))</f>
        <v>0</v>
      </c>
      <c r="Q16" s="87">
        <f t="shared" si="1"/>
        <v>0</v>
      </c>
      <c r="R16" s="87">
        <f t="shared" si="2"/>
        <v>0</v>
      </c>
      <c r="S16" s="90">
        <f>(M16*'School Info'!$E$19)</f>
        <v>0</v>
      </c>
      <c r="T16" s="90">
        <f>Q16*'School Info'!$E$20</f>
        <v>0</v>
      </c>
      <c r="U16" s="91">
        <f t="shared" si="3"/>
        <v>0</v>
      </c>
      <c r="V16" s="90">
        <f>(M16*'School Info'!$C$23)/1000</f>
        <v>0</v>
      </c>
      <c r="W16" s="90">
        <f>(Q16*'School Info'!$E$23)/1000</f>
        <v>0</v>
      </c>
      <c r="X16" s="91">
        <f t="shared" si="4"/>
        <v>0</v>
      </c>
      <c r="Y16" s="582"/>
      <c r="Z16" s="574">
        <f t="shared" ref="Z16" si="20">AE14</f>
        <v>39.655000000000001</v>
      </c>
      <c r="AA16" s="576">
        <f>'MIlk-Data Entry'!BI28</f>
        <v>0</v>
      </c>
      <c r="AB16" s="576">
        <f>'MIlk-Data Entry'!BK28</f>
        <v>0</v>
      </c>
      <c r="AC16" s="576">
        <f t="shared" ref="AC16" si="21">SUM(Z16:AB17)</f>
        <v>39.655000000000001</v>
      </c>
      <c r="AD16" s="576">
        <f t="shared" ref="AD16" si="22">SUM(U16:U17)</f>
        <v>0</v>
      </c>
      <c r="AE16" s="578">
        <f t="shared" ref="AE16" si="23">AC16-AD16</f>
        <v>39.655000000000001</v>
      </c>
      <c r="AF16" s="574">
        <f t="shared" ref="AF16" si="24">AK14</f>
        <v>-0.1842</v>
      </c>
      <c r="AG16" s="576">
        <f>'MIlk-Data Entry'!BJ28</f>
        <v>0</v>
      </c>
      <c r="AH16" s="576">
        <f>'MIlk-Data Entry'!BL28</f>
        <v>0</v>
      </c>
      <c r="AI16" s="576">
        <f t="shared" ref="AI16" si="25">SUM(AF16:AH17)</f>
        <v>-0.1842</v>
      </c>
      <c r="AJ16" s="576">
        <f t="shared" ref="AJ16" si="26">SUM(X16:X17)</f>
        <v>0</v>
      </c>
      <c r="AK16" s="578">
        <f t="shared" ref="AK16" si="27">AI16-AJ16</f>
        <v>-0.1842</v>
      </c>
      <c r="AL16" s="687"/>
      <c r="AM16" s="584"/>
      <c r="AN16" s="29">
        <f t="shared" si="5"/>
        <v>-0.1842</v>
      </c>
    </row>
    <row r="17" spans="1:40" s="30" customFormat="1" ht="35.25" customHeight="1" thickBot="1">
      <c r="A17" s="600"/>
      <c r="B17" s="52">
        <v>10</v>
      </c>
      <c r="C17" s="545"/>
      <c r="D17" s="548">
        <f>IF($B17&gt;MAX('MIlk-Data Entry'!$K$28:$K$34),0,VLOOKUP($B17,'MIlk-Data Entry'!$K$28:$AN$34,3,0))</f>
        <v>0</v>
      </c>
      <c r="E17" s="548"/>
      <c r="F17" s="548">
        <f>IF($B17&gt;MAX('MIlk-Data Entry'!$K$28:$K$34),0,VLOOKUP($B17,'MIlk-Data Entry'!$K$28:$AN$34,4,0))</f>
        <v>0</v>
      </c>
      <c r="G17" s="548"/>
      <c r="H17" s="88">
        <f>IF($B17&gt;MAX('MIlk-Data Entry'!$K$28:$K$34),0,VLOOKUP($B17,'MIlk-Data Entry'!$K$28:$AN$34,19,0))</f>
        <v>0</v>
      </c>
      <c r="I17" s="88">
        <f>IF($B17&gt;MAX('MIlk-Data Entry'!$K$28:$K$34),0,VLOOKUP($B17,'MIlk-Data Entry'!$K$28:$AN$34,20,0))</f>
        <v>0</v>
      </c>
      <c r="J17" s="88">
        <f>IF($B17&gt;MAX('MIlk-Data Entry'!$K$28:$K$34),0,VLOOKUP($B17,'MIlk-Data Entry'!$K$28:$AN$34,21,0))</f>
        <v>0</v>
      </c>
      <c r="K17" s="88">
        <f>IF($B17&gt;MAX('MIlk-Data Entry'!$K$28:$K$34),0,VLOOKUP($B17,'MIlk-Data Entry'!$K$28:$AN$34,22,0))</f>
        <v>0</v>
      </c>
      <c r="L17" s="88">
        <f>IF($B17&gt;MAX('MIlk-Data Entry'!$K$28:$K$34),0,VLOOKUP($B17,'MIlk-Data Entry'!$K$28:$AN$34,23,0))</f>
        <v>0</v>
      </c>
      <c r="M17" s="89">
        <f t="shared" si="0"/>
        <v>0</v>
      </c>
      <c r="N17" s="88">
        <f>IF($B17&gt;MAX('MIlk-Data Entry'!$K$28:$K$34),0,VLOOKUP($B17,'MIlk-Data Entry'!$K$28:$AN$34,25,0))</f>
        <v>0</v>
      </c>
      <c r="O17" s="88">
        <f>IF($B17&gt;MAX('MIlk-Data Entry'!$K$28:$K$34),0,VLOOKUP($B17,'MIlk-Data Entry'!$K$28:$AN$34,26,0))</f>
        <v>0</v>
      </c>
      <c r="P17" s="88">
        <f>IF($B17&gt;MAX('MIlk-Data Entry'!$K$28:$K$34),0,VLOOKUP($B17,'MIlk-Data Entry'!$K$28:$AN$34,27,0))</f>
        <v>0</v>
      </c>
      <c r="Q17" s="89">
        <f t="shared" si="1"/>
        <v>0</v>
      </c>
      <c r="R17" s="89">
        <f t="shared" si="2"/>
        <v>0</v>
      </c>
      <c r="S17" s="92">
        <f>(M17*'School Info'!$E$19)</f>
        <v>0</v>
      </c>
      <c r="T17" s="92">
        <f>Q17*'School Info'!$E$20</f>
        <v>0</v>
      </c>
      <c r="U17" s="93">
        <f t="shared" si="3"/>
        <v>0</v>
      </c>
      <c r="V17" s="92">
        <f>(M17*'School Info'!$C$23)/1000</f>
        <v>0</v>
      </c>
      <c r="W17" s="92">
        <f>(Q17*'School Info'!$E$23)/1000</f>
        <v>0</v>
      </c>
      <c r="X17" s="93">
        <f t="shared" si="4"/>
        <v>0</v>
      </c>
      <c r="Y17" s="583"/>
      <c r="Z17" s="575"/>
      <c r="AA17" s="577"/>
      <c r="AB17" s="577"/>
      <c r="AC17" s="577"/>
      <c r="AD17" s="577"/>
      <c r="AE17" s="579"/>
      <c r="AF17" s="575"/>
      <c r="AG17" s="577"/>
      <c r="AH17" s="577"/>
      <c r="AI17" s="577"/>
      <c r="AJ17" s="577"/>
      <c r="AK17" s="579"/>
      <c r="AL17" s="688"/>
      <c r="AM17" s="584"/>
      <c r="AN17" s="29">
        <f t="shared" si="5"/>
        <v>0</v>
      </c>
    </row>
    <row r="18" spans="1:40" s="30" customFormat="1" ht="35.25" customHeight="1">
      <c r="A18" s="600"/>
      <c r="B18" s="52">
        <v>7</v>
      </c>
      <c r="C18" s="542" t="s">
        <v>173</v>
      </c>
      <c r="D18" s="541">
        <f>IF($B18&gt;MAX('MIlk-Data Entry'!$K$35:$K$37),0,VLOOKUP($B18,'MIlk-Data Entry'!$K$35:$AN$37,3,0))</f>
        <v>0</v>
      </c>
      <c r="E18" s="541"/>
      <c r="F18" s="541">
        <f>IF($B18&gt;MAX('MIlk-Data Entry'!$K$35:$K$37),0,VLOOKUP($B18,'MIlk-Data Entry'!$K$35:$AN$37,4,0))</f>
        <v>0</v>
      </c>
      <c r="G18" s="541"/>
      <c r="H18" s="112">
        <f>IF($B18&gt;MAX('MIlk-Data Entry'!$K$35:$K$37),0,VLOOKUP($B18,'MIlk-Data Entry'!$K$35:$AN$37,19,0))</f>
        <v>0</v>
      </c>
      <c r="I18" s="112">
        <f>IF($B18&gt;MAX('MIlk-Data Entry'!$K$35:$K$37),0,VLOOKUP($B18,'MIlk-Data Entry'!$K$35:$AN$37,20,0))</f>
        <v>0</v>
      </c>
      <c r="J18" s="112">
        <f>IF($B18&gt;MAX('MIlk-Data Entry'!$K$35:$K$37),0,VLOOKUP($B18,'MIlk-Data Entry'!$K$35:$AN$37,21,0))</f>
        <v>0</v>
      </c>
      <c r="K18" s="112">
        <f>IF($B18&gt;MAX('MIlk-Data Entry'!$K$35:$K$37),0,VLOOKUP($B18,'MIlk-Data Entry'!$K$35:$AN$37,22,0))</f>
        <v>0</v>
      </c>
      <c r="L18" s="112">
        <f>IF($B18&gt;MAX('MIlk-Data Entry'!$K$35:$K$37),0,VLOOKUP($B18,'MIlk-Data Entry'!$K$35:$AN$37,23,0))</f>
        <v>0</v>
      </c>
      <c r="M18" s="113">
        <f t="shared" si="0"/>
        <v>0</v>
      </c>
      <c r="N18" s="112">
        <f>IF($B18&gt;MAX('MIlk-Data Entry'!$K$35:$K$37),0,VLOOKUP($B18,'MIlk-Data Entry'!$K$35:$AN$37,25,0))</f>
        <v>0</v>
      </c>
      <c r="O18" s="112">
        <f>IF($B18&gt;MAX('MIlk-Data Entry'!$K$35:$K$37),0,VLOOKUP($B18,'MIlk-Data Entry'!$K$35:$AN$37,26,0))</f>
        <v>0</v>
      </c>
      <c r="P18" s="112">
        <f>IF($B18&gt;MAX('MIlk-Data Entry'!$K$35:$K$37),0,VLOOKUP($B18,'MIlk-Data Entry'!$K$35:$AN$37,27,0))</f>
        <v>0</v>
      </c>
      <c r="Q18" s="113">
        <f t="shared" si="1"/>
        <v>0</v>
      </c>
      <c r="R18" s="113">
        <f t="shared" si="2"/>
        <v>0</v>
      </c>
      <c r="S18" s="114">
        <f>(M18*'School Info'!$E$19)</f>
        <v>0</v>
      </c>
      <c r="T18" s="114">
        <f>Q18*'School Info'!$E$20</f>
        <v>0</v>
      </c>
      <c r="U18" s="115">
        <f t="shared" si="3"/>
        <v>0</v>
      </c>
      <c r="V18" s="114">
        <f>(M18*'School Info'!$C$23)/1000</f>
        <v>0</v>
      </c>
      <c r="W18" s="114">
        <f>(Q18*'School Info'!$E$23)/1000</f>
        <v>0</v>
      </c>
      <c r="X18" s="115">
        <f t="shared" si="4"/>
        <v>0</v>
      </c>
      <c r="Y18" s="580"/>
      <c r="Z18" s="594">
        <f t="shared" ref="Z18" si="28">AE16</f>
        <v>39.655000000000001</v>
      </c>
      <c r="AA18" s="596">
        <f>'MIlk-Data Entry'!BI35</f>
        <v>0</v>
      </c>
      <c r="AB18" s="596">
        <f>'MIlk-Data Entry'!BK35</f>
        <v>0</v>
      </c>
      <c r="AC18" s="596">
        <f t="shared" ref="AC18" si="29">SUM(Z18:AB19)</f>
        <v>39.655000000000001</v>
      </c>
      <c r="AD18" s="596">
        <f t="shared" ref="AD18" si="30">SUM(U18:U19)</f>
        <v>0</v>
      </c>
      <c r="AE18" s="598">
        <f t="shared" ref="AE18" si="31">AC18-AD18</f>
        <v>39.655000000000001</v>
      </c>
      <c r="AF18" s="594">
        <f t="shared" ref="AF18" si="32">AK16</f>
        <v>-0.1842</v>
      </c>
      <c r="AG18" s="596">
        <f>'MIlk-Data Entry'!BJ35</f>
        <v>0</v>
      </c>
      <c r="AH18" s="596">
        <f>'MIlk-Data Entry'!BL35</f>
        <v>0</v>
      </c>
      <c r="AI18" s="596">
        <f t="shared" ref="AI18" si="33">SUM(AF18:AH19)</f>
        <v>-0.1842</v>
      </c>
      <c r="AJ18" s="596">
        <f t="shared" ref="AJ18" si="34">SUM(X18:X19)</f>
        <v>0</v>
      </c>
      <c r="AK18" s="598">
        <f t="shared" ref="AK18" si="35">AI18-AJ18</f>
        <v>-0.1842</v>
      </c>
      <c r="AL18" s="685"/>
      <c r="AM18" s="584"/>
      <c r="AN18" s="29">
        <f t="shared" si="5"/>
        <v>-0.1842</v>
      </c>
    </row>
    <row r="19" spans="1:40" s="30" customFormat="1" ht="35.25" customHeight="1" thickBot="1">
      <c r="A19" s="600"/>
      <c r="B19" s="52">
        <v>14</v>
      </c>
      <c r="C19" s="543"/>
      <c r="D19" s="546">
        <f>IF($B19&gt;MAX('MIlk-Data Entry'!$K$35:$K$37),0,VLOOKUP($B19,'MIlk-Data Entry'!$K$35:$AN$37,3,0))</f>
        <v>0</v>
      </c>
      <c r="E19" s="546"/>
      <c r="F19" s="546">
        <f>IF($B19&gt;MAX('MIlk-Data Entry'!$K$35:$K$37),0,VLOOKUP($B19,'MIlk-Data Entry'!$K$35:$AN$37,4,0))</f>
        <v>0</v>
      </c>
      <c r="G19" s="546"/>
      <c r="H19" s="116">
        <f>IF($B19&gt;MAX('MIlk-Data Entry'!$K$35:$K$37),0,VLOOKUP($B19,'MIlk-Data Entry'!$K$35:$AN$37,19,0))</f>
        <v>0</v>
      </c>
      <c r="I19" s="116">
        <f>IF($B19&gt;MAX('MIlk-Data Entry'!$K$35:$K$37),0,VLOOKUP($B19,'MIlk-Data Entry'!$K$35:$AN$37,20,0))</f>
        <v>0</v>
      </c>
      <c r="J19" s="116">
        <f>IF($B19&gt;MAX('MIlk-Data Entry'!$K$35:$K$37),0,VLOOKUP($B19,'MIlk-Data Entry'!$K$35:$AN$37,21,0))</f>
        <v>0</v>
      </c>
      <c r="K19" s="116">
        <f>IF($B19&gt;MAX('MIlk-Data Entry'!$K$35:$K$37),0,VLOOKUP($B19,'MIlk-Data Entry'!$K$35:$AN$37,22,0))</f>
        <v>0</v>
      </c>
      <c r="L19" s="116">
        <f>IF($B19&gt;MAX('MIlk-Data Entry'!$K$35:$K$37),0,VLOOKUP($B19,'MIlk-Data Entry'!$K$35:$AN$37,23,0))</f>
        <v>0</v>
      </c>
      <c r="M19" s="117">
        <f t="shared" si="0"/>
        <v>0</v>
      </c>
      <c r="N19" s="116">
        <f>IF($B19&gt;MAX('MIlk-Data Entry'!$K$35:$K$37),0,VLOOKUP($B19,'MIlk-Data Entry'!$K$35:$AN$37,25,0))</f>
        <v>0</v>
      </c>
      <c r="O19" s="116">
        <f>IF($B19&gt;MAX('MIlk-Data Entry'!$K$35:$K$37),0,VLOOKUP($B19,'MIlk-Data Entry'!$K$35:$AN$37,26,0))</f>
        <v>0</v>
      </c>
      <c r="P19" s="116">
        <f>IF($B19&gt;MAX('MIlk-Data Entry'!$K$35:$K$37),0,VLOOKUP($B19,'MIlk-Data Entry'!$K$35:$AN$37,27,0))</f>
        <v>0</v>
      </c>
      <c r="Q19" s="117">
        <f t="shared" si="1"/>
        <v>0</v>
      </c>
      <c r="R19" s="117">
        <f t="shared" si="2"/>
        <v>0</v>
      </c>
      <c r="S19" s="118">
        <f>(M19*'School Info'!$E$19)</f>
        <v>0</v>
      </c>
      <c r="T19" s="118">
        <f>Q19*'School Info'!$E$20</f>
        <v>0</v>
      </c>
      <c r="U19" s="119">
        <f t="shared" si="3"/>
        <v>0</v>
      </c>
      <c r="V19" s="118">
        <f>(M19*'School Info'!$C$23)/1000</f>
        <v>0</v>
      </c>
      <c r="W19" s="118">
        <f>(Q19*'School Info'!$E$23)/1000</f>
        <v>0</v>
      </c>
      <c r="X19" s="119">
        <f t="shared" si="4"/>
        <v>0</v>
      </c>
      <c r="Y19" s="581"/>
      <c r="Z19" s="595"/>
      <c r="AA19" s="597"/>
      <c r="AB19" s="597"/>
      <c r="AC19" s="597"/>
      <c r="AD19" s="597"/>
      <c r="AE19" s="599"/>
      <c r="AF19" s="595"/>
      <c r="AG19" s="597"/>
      <c r="AH19" s="597"/>
      <c r="AI19" s="597"/>
      <c r="AJ19" s="597"/>
      <c r="AK19" s="599"/>
      <c r="AL19" s="686"/>
      <c r="AM19" s="584"/>
      <c r="AN19" s="29">
        <f t="shared" si="5"/>
        <v>0</v>
      </c>
    </row>
    <row r="20" spans="1:40" s="30" customFormat="1" ht="78" customHeight="1" thickBot="1">
      <c r="A20" s="600"/>
      <c r="B20" s="52"/>
      <c r="C20" s="517" t="s">
        <v>192</v>
      </c>
      <c r="D20" s="518"/>
      <c r="E20" s="518"/>
      <c r="F20" s="518"/>
      <c r="G20" s="519"/>
      <c r="H20" s="108">
        <f t="shared" ref="H20" si="36">SUM(H10:H19)</f>
        <v>5</v>
      </c>
      <c r="I20" s="108">
        <f t="shared" ref="I20" si="37">SUM(I10:I19)</f>
        <v>6</v>
      </c>
      <c r="J20" s="108">
        <f t="shared" ref="J20" si="38">SUM(J10:J19)</f>
        <v>0</v>
      </c>
      <c r="K20" s="108">
        <f t="shared" ref="K20" si="39">SUM(K10:K19)</f>
        <v>0</v>
      </c>
      <c r="L20" s="108">
        <f t="shared" ref="L20" si="40">SUM(L10:L19)</f>
        <v>0</v>
      </c>
      <c r="M20" s="108">
        <f t="shared" ref="M20" si="41">SUM(M10:M19)</f>
        <v>11</v>
      </c>
      <c r="N20" s="108">
        <f t="shared" ref="N20" si="42">SUM(N10:N19)</f>
        <v>4</v>
      </c>
      <c r="O20" s="108">
        <f t="shared" ref="O20" si="43">SUM(O10:O19)</f>
        <v>5</v>
      </c>
      <c r="P20" s="108">
        <f t="shared" ref="P20" si="44">SUM(P10:P19)</f>
        <v>0</v>
      </c>
      <c r="Q20" s="108">
        <f t="shared" ref="Q20" si="45">SUM(Q10:Q19)</f>
        <v>9</v>
      </c>
      <c r="R20" s="108">
        <f t="shared" ref="R20" si="46">SUM(R10:R19)</f>
        <v>20</v>
      </c>
      <c r="S20" s="109">
        <f t="shared" ref="S20" si="47">SUM(S10:S19)</f>
        <v>0.16499999999999998</v>
      </c>
      <c r="T20" s="109">
        <f t="shared" ref="T20" si="48">SUM(T10:T19)</f>
        <v>0.18</v>
      </c>
      <c r="U20" s="109">
        <f t="shared" ref="U20" si="49">SUM(U10:U19)</f>
        <v>0.34499999999999997</v>
      </c>
      <c r="V20" s="109">
        <f t="shared" ref="V20" si="50">SUM(V10:V19)</f>
        <v>9.240000000000001E-2</v>
      </c>
      <c r="W20" s="109">
        <f t="shared" ref="W20" si="51">SUM(W10:W19)</f>
        <v>9.1799999999999993E-2</v>
      </c>
      <c r="X20" s="109">
        <f t="shared" ref="X20" si="52">SUM(X10:X19)</f>
        <v>0.1842</v>
      </c>
      <c r="Y20" s="110" t="s">
        <v>195</v>
      </c>
      <c r="Z20" s="109">
        <f>AE18</f>
        <v>39.655000000000001</v>
      </c>
      <c r="AA20" s="109">
        <f t="shared" ref="AA20" si="53">SUM(AA10:AA19)</f>
        <v>0</v>
      </c>
      <c r="AB20" s="109">
        <f t="shared" ref="AB20" si="54">SUM(AB10:AB19)</f>
        <v>0</v>
      </c>
      <c r="AC20" s="109">
        <f>Z20+AA20+AB20</f>
        <v>39.655000000000001</v>
      </c>
      <c r="AD20" s="109">
        <f t="shared" ref="AD20" si="55">SUM(AD10:AD19)</f>
        <v>0.34499999999999997</v>
      </c>
      <c r="AE20" s="109">
        <f>AC20-AD20</f>
        <v>39.31</v>
      </c>
      <c r="AF20" s="109">
        <f>AK18</f>
        <v>-0.1842</v>
      </c>
      <c r="AG20" s="109">
        <f t="shared" ref="AG20" si="56">SUM(AG10:AG19)</f>
        <v>0</v>
      </c>
      <c r="AH20" s="109">
        <f t="shared" ref="AH20" si="57">SUM(AH10:AH19)</f>
        <v>0</v>
      </c>
      <c r="AI20" s="109">
        <f>AF20+AG20+AH20</f>
        <v>-0.1842</v>
      </c>
      <c r="AJ20" s="109">
        <f t="shared" ref="AJ20" si="58">SUM(AJ10:AJ19)</f>
        <v>0.1842</v>
      </c>
      <c r="AK20" s="109">
        <f>AI20-AJ20</f>
        <v>-0.36840000000000001</v>
      </c>
      <c r="AL20" s="111"/>
      <c r="AM20" s="584"/>
      <c r="AN20" s="29">
        <f t="shared" si="5"/>
        <v>8.8157999999999994</v>
      </c>
    </row>
    <row r="21" spans="1:40" s="66" customFormat="1" ht="24.75" customHeight="1" thickBot="1">
      <c r="A21" s="600"/>
      <c r="B21" s="52"/>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c r="AJ21" s="684"/>
      <c r="AK21" s="684"/>
      <c r="AL21" s="684"/>
      <c r="AM21" s="584"/>
      <c r="AN21" s="65"/>
    </row>
    <row r="22" spans="1:40" s="66" customFormat="1" ht="24.75" customHeight="1" thickBot="1">
      <c r="A22" s="600"/>
      <c r="B22" s="52"/>
      <c r="C22" s="619" t="s">
        <v>196</v>
      </c>
      <c r="D22" s="620"/>
      <c r="E22" s="620"/>
      <c r="F22" s="620"/>
      <c r="G22" s="620"/>
      <c r="H22" s="620"/>
      <c r="I22" s="620"/>
      <c r="J22" s="620"/>
      <c r="K22" s="620"/>
      <c r="L22" s="620"/>
      <c r="M22" s="620"/>
      <c r="N22" s="620"/>
      <c r="O22" s="620"/>
      <c r="P22" s="620"/>
      <c r="Q22" s="620"/>
      <c r="R22" s="620"/>
      <c r="S22" s="620"/>
      <c r="T22" s="621"/>
      <c r="U22" s="637"/>
      <c r="V22" s="638" t="s">
        <v>204</v>
      </c>
      <c r="W22" s="639"/>
      <c r="X22" s="639"/>
      <c r="Y22" s="639"/>
      <c r="Z22" s="639"/>
      <c r="AA22" s="639"/>
      <c r="AB22" s="640"/>
      <c r="AC22" s="637"/>
      <c r="AD22" s="638" t="s">
        <v>215</v>
      </c>
      <c r="AE22" s="639"/>
      <c r="AF22" s="639"/>
      <c r="AG22" s="640"/>
      <c r="AH22" s="637"/>
      <c r="AI22" s="661" t="s">
        <v>219</v>
      </c>
      <c r="AJ22" s="662"/>
      <c r="AK22" s="662"/>
      <c r="AL22" s="663"/>
      <c r="AM22" s="584"/>
      <c r="AN22" s="65"/>
    </row>
    <row r="23" spans="1:40" s="66" customFormat="1" ht="24.75" customHeight="1">
      <c r="A23" s="600"/>
      <c r="B23" s="52"/>
      <c r="C23" s="624" t="s">
        <v>95</v>
      </c>
      <c r="D23" s="622" t="s">
        <v>197</v>
      </c>
      <c r="E23" s="622"/>
      <c r="F23" s="622"/>
      <c r="G23" s="622"/>
      <c r="H23" s="622"/>
      <c r="I23" s="611" t="s">
        <v>198</v>
      </c>
      <c r="J23" s="611"/>
      <c r="K23" s="611" t="s">
        <v>199</v>
      </c>
      <c r="L23" s="611"/>
      <c r="M23" s="611"/>
      <c r="N23" s="611"/>
      <c r="O23" s="611"/>
      <c r="P23" s="611"/>
      <c r="Q23" s="611" t="s">
        <v>202</v>
      </c>
      <c r="R23" s="611"/>
      <c r="S23" s="611" t="s">
        <v>203</v>
      </c>
      <c r="T23" s="616"/>
      <c r="U23" s="637"/>
      <c r="V23" s="641" t="s">
        <v>205</v>
      </c>
      <c r="W23" s="643" t="s">
        <v>206</v>
      </c>
      <c r="X23" s="643"/>
      <c r="Y23" s="643" t="s">
        <v>207</v>
      </c>
      <c r="Z23" s="643" t="s">
        <v>208</v>
      </c>
      <c r="AA23" s="643" t="s">
        <v>209</v>
      </c>
      <c r="AB23" s="645" t="s">
        <v>210</v>
      </c>
      <c r="AC23" s="637"/>
      <c r="AD23" s="629"/>
      <c r="AE23" s="630"/>
      <c r="AF23" s="630"/>
      <c r="AG23" s="667"/>
      <c r="AH23" s="637"/>
      <c r="AI23" s="664"/>
      <c r="AJ23" s="665"/>
      <c r="AK23" s="665"/>
      <c r="AL23" s="666"/>
      <c r="AM23" s="584"/>
      <c r="AN23" s="65"/>
    </row>
    <row r="24" spans="1:40" s="66" customFormat="1" ht="24.75" customHeight="1" thickBot="1">
      <c r="A24" s="600"/>
      <c r="B24" s="52"/>
      <c r="C24" s="625"/>
      <c r="D24" s="623"/>
      <c r="E24" s="623"/>
      <c r="F24" s="623"/>
      <c r="G24" s="623"/>
      <c r="H24" s="623"/>
      <c r="I24" s="617"/>
      <c r="J24" s="617"/>
      <c r="K24" s="617" t="s">
        <v>200</v>
      </c>
      <c r="L24" s="617"/>
      <c r="M24" s="617" t="s">
        <v>201</v>
      </c>
      <c r="N24" s="617"/>
      <c r="O24" s="617" t="s">
        <v>101</v>
      </c>
      <c r="P24" s="617"/>
      <c r="Q24" s="617"/>
      <c r="R24" s="617"/>
      <c r="S24" s="617"/>
      <c r="T24" s="618"/>
      <c r="U24" s="637"/>
      <c r="V24" s="642"/>
      <c r="W24" s="644"/>
      <c r="X24" s="644"/>
      <c r="Y24" s="644"/>
      <c r="Z24" s="644"/>
      <c r="AA24" s="644"/>
      <c r="AB24" s="646"/>
      <c r="AC24" s="637"/>
      <c r="AD24" s="631"/>
      <c r="AE24" s="632"/>
      <c r="AF24" s="632"/>
      <c r="AG24" s="668"/>
      <c r="AH24" s="637"/>
      <c r="AI24" s="655"/>
      <c r="AJ24" s="656"/>
      <c r="AK24" s="656"/>
      <c r="AL24" s="657"/>
      <c r="AM24" s="584"/>
      <c r="AN24" s="65"/>
    </row>
    <row r="25" spans="1:40" s="66" customFormat="1" ht="24.75" customHeight="1">
      <c r="A25" s="600"/>
      <c r="B25" s="52"/>
      <c r="C25" s="68">
        <f>'School Info'!F18</f>
        <v>1</v>
      </c>
      <c r="D25" s="622" t="str">
        <f>'School Info'!G18</f>
        <v>Bhanwari Devi</v>
      </c>
      <c r="E25" s="622"/>
      <c r="F25" s="622"/>
      <c r="G25" s="622"/>
      <c r="H25" s="622"/>
      <c r="I25" s="611" t="str">
        <f>'School Info'!J18</f>
        <v>OBC</v>
      </c>
      <c r="J25" s="611"/>
      <c r="K25" s="612"/>
      <c r="L25" s="612"/>
      <c r="M25" s="612"/>
      <c r="N25" s="612"/>
      <c r="O25" s="611">
        <f>K25+M25</f>
        <v>0</v>
      </c>
      <c r="P25" s="611"/>
      <c r="Q25" s="612"/>
      <c r="R25" s="612"/>
      <c r="S25" s="611">
        <f>O25-Q25</f>
        <v>0</v>
      </c>
      <c r="T25" s="616"/>
      <c r="U25" s="637"/>
      <c r="V25" s="71" t="s">
        <v>211</v>
      </c>
      <c r="W25" s="647"/>
      <c r="X25" s="648"/>
      <c r="Y25" s="75"/>
      <c r="Z25" s="76">
        <v>0</v>
      </c>
      <c r="AA25" s="82"/>
      <c r="AB25" s="81">
        <f>Z25*AA25</f>
        <v>0</v>
      </c>
      <c r="AC25" s="637"/>
      <c r="AD25" s="669" t="s">
        <v>216</v>
      </c>
      <c r="AE25" s="670"/>
      <c r="AF25" s="612"/>
      <c r="AG25" s="671"/>
      <c r="AH25" s="637"/>
      <c r="AI25" s="655"/>
      <c r="AJ25" s="656"/>
      <c r="AK25" s="656"/>
      <c r="AL25" s="657"/>
      <c r="AM25" s="584"/>
      <c r="AN25" s="65"/>
    </row>
    <row r="26" spans="1:40" s="66" customFormat="1" ht="24.75" customHeight="1">
      <c r="A26" s="600"/>
      <c r="B26" s="52"/>
      <c r="C26" s="67">
        <f>'School Info'!F19</f>
        <v>2</v>
      </c>
      <c r="D26" s="607" t="str">
        <f>'School Info'!G19</f>
        <v>Rekha</v>
      </c>
      <c r="E26" s="608"/>
      <c r="F26" s="608"/>
      <c r="G26" s="608"/>
      <c r="H26" s="609"/>
      <c r="I26" s="613" t="str">
        <f>'School Info'!J19</f>
        <v>OBC</v>
      </c>
      <c r="J26" s="613"/>
      <c r="K26" s="614"/>
      <c r="L26" s="614"/>
      <c r="M26" s="614"/>
      <c r="N26" s="614"/>
      <c r="O26" s="613">
        <f t="shared" ref="O26:O30" si="59">K26+M26</f>
        <v>0</v>
      </c>
      <c r="P26" s="613"/>
      <c r="Q26" s="614"/>
      <c r="R26" s="614"/>
      <c r="S26" s="613">
        <f t="shared" ref="S26:S30" si="60">O26-Q26</f>
        <v>0</v>
      </c>
      <c r="T26" s="615"/>
      <c r="U26" s="637"/>
      <c r="V26" s="72" t="s">
        <v>158</v>
      </c>
      <c r="W26" s="649"/>
      <c r="X26" s="650"/>
      <c r="Y26" s="77"/>
      <c r="Z26" s="78"/>
      <c r="AA26" s="83"/>
      <c r="AB26" s="69">
        <f t="shared" ref="AB26:AB30" si="61">Z26*AA26</f>
        <v>0</v>
      </c>
      <c r="AC26" s="637"/>
      <c r="AD26" s="672" t="s">
        <v>217</v>
      </c>
      <c r="AE26" s="643"/>
      <c r="AF26" s="614"/>
      <c r="AG26" s="673"/>
      <c r="AH26" s="637"/>
      <c r="AI26" s="655"/>
      <c r="AJ26" s="656"/>
      <c r="AK26" s="656"/>
      <c r="AL26" s="657"/>
      <c r="AM26" s="584"/>
      <c r="AN26" s="65"/>
    </row>
    <row r="27" spans="1:40" s="66" customFormat="1" ht="24.75" customHeight="1">
      <c r="A27" s="600"/>
      <c r="B27" s="52"/>
      <c r="C27" s="67">
        <f>'School Info'!F20</f>
        <v>3</v>
      </c>
      <c r="D27" s="607" t="str">
        <f>'School Info'!G20</f>
        <v>Heera</v>
      </c>
      <c r="E27" s="608"/>
      <c r="F27" s="608"/>
      <c r="G27" s="608"/>
      <c r="H27" s="609"/>
      <c r="I27" s="613" t="str">
        <f>'School Info'!J20</f>
        <v>OBC</v>
      </c>
      <c r="J27" s="613"/>
      <c r="K27" s="614"/>
      <c r="L27" s="614"/>
      <c r="M27" s="614"/>
      <c r="N27" s="614"/>
      <c r="O27" s="613">
        <f t="shared" si="59"/>
        <v>0</v>
      </c>
      <c r="P27" s="613"/>
      <c r="Q27" s="614"/>
      <c r="R27" s="614"/>
      <c r="S27" s="613">
        <f t="shared" si="60"/>
        <v>0</v>
      </c>
      <c r="T27" s="615"/>
      <c r="U27" s="637"/>
      <c r="V27" s="72" t="s">
        <v>212</v>
      </c>
      <c r="W27" s="649"/>
      <c r="X27" s="650"/>
      <c r="Y27" s="77"/>
      <c r="Z27" s="78"/>
      <c r="AA27" s="83"/>
      <c r="AB27" s="69">
        <f t="shared" si="61"/>
        <v>0</v>
      </c>
      <c r="AC27" s="637"/>
      <c r="AD27" s="629" t="s">
        <v>192</v>
      </c>
      <c r="AE27" s="630"/>
      <c r="AF27" s="633">
        <f>AF25+AF26</f>
        <v>0</v>
      </c>
      <c r="AG27" s="634"/>
      <c r="AH27" s="637"/>
      <c r="AI27" s="655"/>
      <c r="AJ27" s="656"/>
      <c r="AK27" s="656"/>
      <c r="AL27" s="657"/>
      <c r="AM27" s="584"/>
      <c r="AN27" s="65"/>
    </row>
    <row r="28" spans="1:40" s="66" customFormat="1" ht="24.75" customHeight="1">
      <c r="A28" s="600"/>
      <c r="B28" s="52"/>
      <c r="C28" s="67">
        <f>'School Info'!F21</f>
        <v>0</v>
      </c>
      <c r="D28" s="607">
        <f>'School Info'!G21</f>
        <v>0</v>
      </c>
      <c r="E28" s="608"/>
      <c r="F28" s="608"/>
      <c r="G28" s="608"/>
      <c r="H28" s="609"/>
      <c r="I28" s="613">
        <f>'School Info'!J21</f>
        <v>0</v>
      </c>
      <c r="J28" s="613"/>
      <c r="K28" s="614"/>
      <c r="L28" s="614"/>
      <c r="M28" s="614"/>
      <c r="N28" s="614"/>
      <c r="O28" s="613">
        <f t="shared" si="59"/>
        <v>0</v>
      </c>
      <c r="P28" s="613"/>
      <c r="Q28" s="614"/>
      <c r="R28" s="614"/>
      <c r="S28" s="613">
        <f t="shared" si="60"/>
        <v>0</v>
      </c>
      <c r="T28" s="615"/>
      <c r="U28" s="637"/>
      <c r="V28" s="74" t="s">
        <v>213</v>
      </c>
      <c r="W28" s="649"/>
      <c r="X28" s="650"/>
      <c r="Y28" s="77"/>
      <c r="Z28" s="78"/>
      <c r="AA28" s="83"/>
      <c r="AB28" s="69">
        <f t="shared" si="61"/>
        <v>0</v>
      </c>
      <c r="AC28" s="637"/>
      <c r="AD28" s="672" t="s">
        <v>202</v>
      </c>
      <c r="AE28" s="643"/>
      <c r="AF28" s="614"/>
      <c r="AG28" s="673"/>
      <c r="AH28" s="637"/>
      <c r="AI28" s="655"/>
      <c r="AJ28" s="656"/>
      <c r="AK28" s="656"/>
      <c r="AL28" s="657"/>
      <c r="AM28" s="584"/>
      <c r="AN28" s="65"/>
    </row>
    <row r="29" spans="1:40" s="66" customFormat="1" ht="24.75" customHeight="1">
      <c r="A29" s="600"/>
      <c r="B29" s="52"/>
      <c r="C29" s="67">
        <f>'School Info'!F22</f>
        <v>0</v>
      </c>
      <c r="D29" s="607">
        <f>'School Info'!G22</f>
        <v>0</v>
      </c>
      <c r="E29" s="608"/>
      <c r="F29" s="608"/>
      <c r="G29" s="608"/>
      <c r="H29" s="609"/>
      <c r="I29" s="613">
        <f>'School Info'!J22</f>
        <v>0</v>
      </c>
      <c r="J29" s="613"/>
      <c r="K29" s="614"/>
      <c r="L29" s="614"/>
      <c r="M29" s="614"/>
      <c r="N29" s="614"/>
      <c r="O29" s="613">
        <f t="shared" si="59"/>
        <v>0</v>
      </c>
      <c r="P29" s="613"/>
      <c r="Q29" s="614"/>
      <c r="R29" s="614"/>
      <c r="S29" s="613">
        <f t="shared" si="60"/>
        <v>0</v>
      </c>
      <c r="T29" s="615"/>
      <c r="U29" s="637"/>
      <c r="V29" s="72" t="s">
        <v>214</v>
      </c>
      <c r="W29" s="649"/>
      <c r="X29" s="650"/>
      <c r="Y29" s="77"/>
      <c r="Z29" s="78"/>
      <c r="AA29" s="83"/>
      <c r="AB29" s="69">
        <f t="shared" si="61"/>
        <v>0</v>
      </c>
      <c r="AC29" s="637"/>
      <c r="AD29" s="629" t="s">
        <v>218</v>
      </c>
      <c r="AE29" s="630"/>
      <c r="AF29" s="633">
        <f>AF27-AF28</f>
        <v>0</v>
      </c>
      <c r="AG29" s="634"/>
      <c r="AH29" s="637"/>
      <c r="AI29" s="655"/>
      <c r="AJ29" s="656"/>
      <c r="AK29" s="656"/>
      <c r="AL29" s="657"/>
      <c r="AM29" s="584"/>
      <c r="AN29" s="65"/>
    </row>
    <row r="30" spans="1:40" s="66" customFormat="1" ht="24.75" customHeight="1" thickBot="1">
      <c r="A30" s="600"/>
      <c r="B30" s="52"/>
      <c r="C30" s="67">
        <f>'School Info'!F23</f>
        <v>0</v>
      </c>
      <c r="D30" s="610">
        <f>'School Info'!G23</f>
        <v>0</v>
      </c>
      <c r="E30" s="610"/>
      <c r="F30" s="610"/>
      <c r="G30" s="610"/>
      <c r="H30" s="610"/>
      <c r="I30" s="626">
        <f>'School Info'!J23</f>
        <v>0</v>
      </c>
      <c r="J30" s="626"/>
      <c r="K30" s="627"/>
      <c r="L30" s="627"/>
      <c r="M30" s="627"/>
      <c r="N30" s="627"/>
      <c r="O30" s="626">
        <f t="shared" si="59"/>
        <v>0</v>
      </c>
      <c r="P30" s="626"/>
      <c r="Q30" s="627"/>
      <c r="R30" s="627"/>
      <c r="S30" s="626">
        <f t="shared" si="60"/>
        <v>0</v>
      </c>
      <c r="T30" s="628"/>
      <c r="U30" s="637"/>
      <c r="V30" s="73" t="s">
        <v>101</v>
      </c>
      <c r="W30" s="651"/>
      <c r="X30" s="652"/>
      <c r="Y30" s="79"/>
      <c r="Z30" s="80"/>
      <c r="AA30" s="84"/>
      <c r="AB30" s="70">
        <f t="shared" si="61"/>
        <v>0</v>
      </c>
      <c r="AC30" s="637"/>
      <c r="AD30" s="631"/>
      <c r="AE30" s="632"/>
      <c r="AF30" s="635"/>
      <c r="AG30" s="636"/>
      <c r="AH30" s="637"/>
      <c r="AI30" s="658"/>
      <c r="AJ30" s="659"/>
      <c r="AK30" s="659"/>
      <c r="AL30" s="660"/>
      <c r="AM30" s="584"/>
      <c r="AN30" s="65"/>
    </row>
    <row r="31" spans="1:40" s="66" customFormat="1" ht="66" customHeight="1">
      <c r="A31" s="600"/>
      <c r="B31" s="52"/>
      <c r="C31" s="653" t="s">
        <v>98</v>
      </c>
      <c r="D31" s="653"/>
      <c r="E31" s="653"/>
      <c r="F31" s="653"/>
      <c r="G31" s="653"/>
      <c r="H31" s="653"/>
      <c r="I31" s="653"/>
      <c r="J31" s="653"/>
      <c r="K31" s="653"/>
      <c r="L31" s="653" t="s">
        <v>220</v>
      </c>
      <c r="M31" s="653"/>
      <c r="N31" s="653"/>
      <c r="O31" s="653"/>
      <c r="P31" s="653"/>
      <c r="Q31" s="653"/>
      <c r="R31" s="653"/>
      <c r="S31" s="653"/>
      <c r="T31" s="653"/>
      <c r="U31" s="654" t="s">
        <v>221</v>
      </c>
      <c r="V31" s="653"/>
      <c r="W31" s="653"/>
      <c r="X31" s="653"/>
      <c r="Y31" s="653"/>
      <c r="Z31" s="653"/>
      <c r="AA31" s="653"/>
      <c r="AB31" s="653"/>
      <c r="AC31" s="654"/>
      <c r="AD31" s="653" t="s">
        <v>222</v>
      </c>
      <c r="AE31" s="653"/>
      <c r="AF31" s="653"/>
      <c r="AG31" s="653"/>
      <c r="AH31" s="654"/>
      <c r="AI31" s="653"/>
      <c r="AJ31" s="653"/>
      <c r="AK31" s="653"/>
      <c r="AL31" s="653"/>
      <c r="AM31" s="584"/>
      <c r="AN31" s="65"/>
    </row>
    <row r="32" spans="1:40">
      <c r="A32" s="600"/>
      <c r="B32" s="52"/>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27"/>
      <c r="AM32" s="584"/>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sheetData>
  <sheetProtection password="E8FA" sheet="1" objects="1" scenarios="1" formatCells="0" formatColumns="0" formatRows="0" selectLockedCells="1"/>
  <mergeCells count="242">
    <mergeCell ref="N2:AC4"/>
    <mergeCell ref="R5:T6"/>
    <mergeCell ref="U5:Y6"/>
    <mergeCell ref="C21:AL21"/>
    <mergeCell ref="AL10:AL11"/>
    <mergeCell ref="AL12:AL13"/>
    <mergeCell ref="AL18:AL19"/>
    <mergeCell ref="AL16:AL17"/>
    <mergeCell ref="AL14:AL15"/>
    <mergeCell ref="AD4:AF6"/>
    <mergeCell ref="AH8:AH9"/>
    <mergeCell ref="AH10:AH11"/>
    <mergeCell ref="AH12:AH13"/>
    <mergeCell ref="AH14:AH15"/>
    <mergeCell ref="AH16:AH17"/>
    <mergeCell ref="AH18:AH19"/>
    <mergeCell ref="Y18:Y19"/>
    <mergeCell ref="AB8:AB9"/>
    <mergeCell ref="AB10:AB11"/>
    <mergeCell ref="AB12:AB13"/>
    <mergeCell ref="AB14:AB15"/>
    <mergeCell ref="AB16:AB17"/>
    <mergeCell ref="AB18:AB19"/>
    <mergeCell ref="AG16:AG17"/>
    <mergeCell ref="C31:K31"/>
    <mergeCell ref="L31:T31"/>
    <mergeCell ref="U31:AC31"/>
    <mergeCell ref="AD31:AL31"/>
    <mergeCell ref="AH22:AH30"/>
    <mergeCell ref="AI27:AL27"/>
    <mergeCell ref="AI28:AL28"/>
    <mergeCell ref="AI29:AL29"/>
    <mergeCell ref="AI30:AL30"/>
    <mergeCell ref="AI22:AL22"/>
    <mergeCell ref="AI23:AL23"/>
    <mergeCell ref="AI24:AL24"/>
    <mergeCell ref="AI25:AL25"/>
    <mergeCell ref="AI26:AL26"/>
    <mergeCell ref="AC22:AC30"/>
    <mergeCell ref="AD22:AG24"/>
    <mergeCell ref="AD25:AE25"/>
    <mergeCell ref="AF25:AG25"/>
    <mergeCell ref="AD26:AE26"/>
    <mergeCell ref="AF26:AG26"/>
    <mergeCell ref="AD27:AE27"/>
    <mergeCell ref="AF27:AG27"/>
    <mergeCell ref="AD28:AE28"/>
    <mergeCell ref="AF28:AG28"/>
    <mergeCell ref="AD29:AE30"/>
    <mergeCell ref="AF29:AG30"/>
    <mergeCell ref="U22:U30"/>
    <mergeCell ref="V22:AB22"/>
    <mergeCell ref="V23:V24"/>
    <mergeCell ref="Y23:Y24"/>
    <mergeCell ref="Z23:Z24"/>
    <mergeCell ref="AA23:AA24"/>
    <mergeCell ref="W23:X24"/>
    <mergeCell ref="AB23:AB24"/>
    <mergeCell ref="W25:X25"/>
    <mergeCell ref="W26:X26"/>
    <mergeCell ref="W27:X27"/>
    <mergeCell ref="W28:X28"/>
    <mergeCell ref="W29:X29"/>
    <mergeCell ref="W30:X30"/>
    <mergeCell ref="S29:T29"/>
    <mergeCell ref="I30:J30"/>
    <mergeCell ref="K30:L30"/>
    <mergeCell ref="M30:N30"/>
    <mergeCell ref="O30:P30"/>
    <mergeCell ref="Q30:R30"/>
    <mergeCell ref="S30:T30"/>
    <mergeCell ref="I29:J29"/>
    <mergeCell ref="K29:L29"/>
    <mergeCell ref="M29:N29"/>
    <mergeCell ref="O29:P29"/>
    <mergeCell ref="Q29:R29"/>
    <mergeCell ref="S27:T27"/>
    <mergeCell ref="I28:J28"/>
    <mergeCell ref="K28:L28"/>
    <mergeCell ref="M28:N28"/>
    <mergeCell ref="O28:P28"/>
    <mergeCell ref="Q28:R28"/>
    <mergeCell ref="S28:T28"/>
    <mergeCell ref="I27:J27"/>
    <mergeCell ref="K27:L27"/>
    <mergeCell ref="M27:N27"/>
    <mergeCell ref="O27:P27"/>
    <mergeCell ref="Q27:R27"/>
    <mergeCell ref="S26:T26"/>
    <mergeCell ref="S23:T24"/>
    <mergeCell ref="C22:T22"/>
    <mergeCell ref="D25:H25"/>
    <mergeCell ref="D26:H26"/>
    <mergeCell ref="S25:T25"/>
    <mergeCell ref="D23:H24"/>
    <mergeCell ref="C23:C24"/>
    <mergeCell ref="I23:J24"/>
    <mergeCell ref="K23:P23"/>
    <mergeCell ref="K24:L24"/>
    <mergeCell ref="M24:N24"/>
    <mergeCell ref="O24:P24"/>
    <mergeCell ref="Q23:R24"/>
    <mergeCell ref="D27:H27"/>
    <mergeCell ref="D28:H28"/>
    <mergeCell ref="D29:H29"/>
    <mergeCell ref="D30:H30"/>
    <mergeCell ref="I25:J25"/>
    <mergeCell ref="K25:L25"/>
    <mergeCell ref="M25:N25"/>
    <mergeCell ref="O25:P25"/>
    <mergeCell ref="Q25:R25"/>
    <mergeCell ref="I26:J26"/>
    <mergeCell ref="K26:L26"/>
    <mergeCell ref="M26:N26"/>
    <mergeCell ref="O26:P26"/>
    <mergeCell ref="Q26:R26"/>
    <mergeCell ref="AI16:AI17"/>
    <mergeCell ref="AJ16:AJ17"/>
    <mergeCell ref="AK16:AK17"/>
    <mergeCell ref="Z18:Z19"/>
    <mergeCell ref="AA18:AA19"/>
    <mergeCell ref="AC18:AC19"/>
    <mergeCell ref="AD18:AD19"/>
    <mergeCell ref="AE18:AE19"/>
    <mergeCell ref="AF18:AF19"/>
    <mergeCell ref="AG18:AG19"/>
    <mergeCell ref="AI18:AI19"/>
    <mergeCell ref="AJ18:AJ19"/>
    <mergeCell ref="AK18:AK19"/>
    <mergeCell ref="AK12:AK13"/>
    <mergeCell ref="Z14:Z15"/>
    <mergeCell ref="AA14:AA15"/>
    <mergeCell ref="AC14:AC15"/>
    <mergeCell ref="AD14:AD15"/>
    <mergeCell ref="AE14:AE15"/>
    <mergeCell ref="AF14:AF15"/>
    <mergeCell ref="AG14:AG15"/>
    <mergeCell ref="AI14:AI15"/>
    <mergeCell ref="AJ14:AJ15"/>
    <mergeCell ref="AK14:AK15"/>
    <mergeCell ref="AD12:AD13"/>
    <mergeCell ref="AE12:AE13"/>
    <mergeCell ref="AF12:AF13"/>
    <mergeCell ref="AG12:AG13"/>
    <mergeCell ref="AI12:AI13"/>
    <mergeCell ref="AJ12:AJ13"/>
    <mergeCell ref="AM1:AM32"/>
    <mergeCell ref="A1:AL1"/>
    <mergeCell ref="AL7:AL9"/>
    <mergeCell ref="C2:M2"/>
    <mergeCell ref="C7:C9"/>
    <mergeCell ref="Z10:Z11"/>
    <mergeCell ref="AA10:AA11"/>
    <mergeCell ref="AC10:AC11"/>
    <mergeCell ref="AD10:AD11"/>
    <mergeCell ref="AE10:AE11"/>
    <mergeCell ref="AF10:AF11"/>
    <mergeCell ref="AG10:AG11"/>
    <mergeCell ref="AI10:AI11"/>
    <mergeCell ref="AJ10:AJ11"/>
    <mergeCell ref="AK10:AK11"/>
    <mergeCell ref="A2:A32"/>
    <mergeCell ref="C32:AK32"/>
    <mergeCell ref="AG2:AI2"/>
    <mergeCell ref="AJ2:AK2"/>
    <mergeCell ref="AG3:AI3"/>
    <mergeCell ref="AG4:AI4"/>
    <mergeCell ref="Z12:Z13"/>
    <mergeCell ref="AA12:AA13"/>
    <mergeCell ref="AC12:AC13"/>
    <mergeCell ref="AG6:AL6"/>
    <mergeCell ref="AG5:AI5"/>
    <mergeCell ref="AJ3:AK3"/>
    <mergeCell ref="AJ4:AK4"/>
    <mergeCell ref="AJ5:AK5"/>
    <mergeCell ref="C16:C17"/>
    <mergeCell ref="C18:C19"/>
    <mergeCell ref="C6:M6"/>
    <mergeCell ref="AD2:AF3"/>
    <mergeCell ref="C5:M5"/>
    <mergeCell ref="Z16:Z17"/>
    <mergeCell ref="AA16:AA17"/>
    <mergeCell ref="AC16:AC17"/>
    <mergeCell ref="AD16:AD17"/>
    <mergeCell ref="AE16:AE17"/>
    <mergeCell ref="AF16:AF17"/>
    <mergeCell ref="Y10:Y11"/>
    <mergeCell ref="Y12:Y13"/>
    <mergeCell ref="Y14:Y15"/>
    <mergeCell ref="Y16:Y17"/>
    <mergeCell ref="D13:E13"/>
    <mergeCell ref="F13:G13"/>
    <mergeCell ref="D14:E14"/>
    <mergeCell ref="F14:G14"/>
    <mergeCell ref="T8:T9"/>
    <mergeCell ref="U8:U9"/>
    <mergeCell ref="C10:C11"/>
    <mergeCell ref="C12:C13"/>
    <mergeCell ref="C14:C15"/>
    <mergeCell ref="D19:E19"/>
    <mergeCell ref="F19:G19"/>
    <mergeCell ref="D15:E15"/>
    <mergeCell ref="F15:G15"/>
    <mergeCell ref="D16:E16"/>
    <mergeCell ref="F16:G16"/>
    <mergeCell ref="D17:E17"/>
    <mergeCell ref="F17:G17"/>
    <mergeCell ref="F18:G18"/>
    <mergeCell ref="D7:E9"/>
    <mergeCell ref="F7:G9"/>
    <mergeCell ref="H7:M7"/>
    <mergeCell ref="M8:M9"/>
    <mergeCell ref="D10:E10"/>
    <mergeCell ref="F10:G10"/>
    <mergeCell ref="D11:E11"/>
    <mergeCell ref="F11:G11"/>
    <mergeCell ref="D12:E12"/>
    <mergeCell ref="F12:G12"/>
    <mergeCell ref="V8:V9"/>
    <mergeCell ref="W8:W9"/>
    <mergeCell ref="X8:X9"/>
    <mergeCell ref="C20:G20"/>
    <mergeCell ref="AF7:AK7"/>
    <mergeCell ref="AF8:AF9"/>
    <mergeCell ref="AG8:AG9"/>
    <mergeCell ref="AI8:AI9"/>
    <mergeCell ref="AJ8:AJ9"/>
    <mergeCell ref="AK8:AK9"/>
    <mergeCell ref="Y7:Y9"/>
    <mergeCell ref="Z7:AE7"/>
    <mergeCell ref="Z8:Z9"/>
    <mergeCell ref="AA8:AA9"/>
    <mergeCell ref="AC8:AC9"/>
    <mergeCell ref="AD8:AD9"/>
    <mergeCell ref="AE8:AE9"/>
    <mergeCell ref="V7:X7"/>
    <mergeCell ref="S8:S9"/>
    <mergeCell ref="Q8:Q9"/>
    <mergeCell ref="N7:Q7"/>
    <mergeCell ref="R7:R9"/>
    <mergeCell ref="S7:U7"/>
    <mergeCell ref="D18:E18"/>
  </mergeCells>
  <conditionalFormatting sqref="C25:T30">
    <cfRule type="expression" dxfId="3" priority="3">
      <formula>$C25=0</formula>
    </cfRule>
  </conditionalFormatting>
  <conditionalFormatting sqref="Z25:AB30">
    <cfRule type="expression" dxfId="2" priority="2">
      <formula>$Z25=0</formula>
    </cfRule>
  </conditionalFormatting>
  <conditionalFormatting sqref="D10:AL19">
    <cfRule type="expression" dxfId="1" priority="1">
      <formula>$D10=0</formula>
    </cfRule>
  </conditionalFormatting>
  <pageMargins left="0.21" right="0.18" top="0.22" bottom="0.24" header="0.19" footer="0.2"/>
  <pageSetup paperSize="9" scale="55" orientation="landscape" r:id="rId1"/>
</worksheet>
</file>

<file path=xl/worksheets/sheet5.xml><?xml version="1.0" encoding="utf-8"?>
<worksheet xmlns="http://schemas.openxmlformats.org/spreadsheetml/2006/main" xmlns:r="http://schemas.openxmlformats.org/officeDocument/2006/relationships">
  <sheetPr>
    <tabColor theme="9" tint="-0.499984740745262"/>
  </sheetPr>
  <dimension ref="A1:AN54"/>
  <sheetViews>
    <sheetView showGridLines="0" zoomScale="70" zoomScaleNormal="70" workbookViewId="0">
      <selection activeCell="R9" sqref="R9:S9"/>
    </sheetView>
  </sheetViews>
  <sheetFormatPr defaultColWidth="0" defaultRowHeight="15" customHeight="1" zeroHeight="1"/>
  <cols>
    <col min="1" max="2" width="3" style="14" customWidth="1"/>
    <col min="3" max="7" width="6.140625" style="28" customWidth="1"/>
    <col min="8" max="12" width="5.85546875" style="28" customWidth="1"/>
    <col min="13" max="13" width="7.140625" style="28" customWidth="1"/>
    <col min="14" max="16" width="5.85546875" style="28" customWidth="1"/>
    <col min="17" max="17" width="6.5703125" style="28" customWidth="1"/>
    <col min="18" max="24" width="7.140625" style="28" customWidth="1"/>
    <col min="25" max="25" width="10.85546875" style="28" customWidth="1"/>
    <col min="26" max="29" width="7.140625" style="28" customWidth="1"/>
    <col min="30" max="32" width="8.140625" style="28" customWidth="1"/>
    <col min="33" max="34" width="7.140625" style="28" customWidth="1"/>
    <col min="35" max="37" width="8.140625" style="28" customWidth="1"/>
    <col min="38" max="38" width="13" style="14" customWidth="1"/>
    <col min="39" max="39" width="4.140625" style="14" customWidth="1"/>
    <col min="40" max="16384" width="9.140625" style="14" hidden="1"/>
  </cols>
  <sheetData>
    <row r="1" spans="1:40" ht="15.75" thickBot="1">
      <c r="A1" s="584"/>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row>
    <row r="2" spans="1:40" ht="35.25" customHeight="1" thickBot="1">
      <c r="A2" s="600"/>
      <c r="B2" s="52"/>
      <c r="C2" s="588" t="s">
        <v>146</v>
      </c>
      <c r="D2" s="589"/>
      <c r="E2" s="589"/>
      <c r="F2" s="589"/>
      <c r="G2" s="589"/>
      <c r="H2" s="589"/>
      <c r="I2" s="589"/>
      <c r="J2" s="589"/>
      <c r="K2" s="589"/>
      <c r="L2" s="589"/>
      <c r="M2" s="590"/>
      <c r="N2" s="674" t="str">
        <f>'Milk Stock &amp; Distri.Register'!N2</f>
        <v>कार्यालय : राजकीय उच्च माध्यमिक विद्यालय रायमलवाडा, बापिणी (जोधपुर)</v>
      </c>
      <c r="O2" s="675"/>
      <c r="P2" s="675"/>
      <c r="Q2" s="675"/>
      <c r="R2" s="675"/>
      <c r="S2" s="675"/>
      <c r="T2" s="675"/>
      <c r="U2" s="675"/>
      <c r="V2" s="675"/>
      <c r="W2" s="675"/>
      <c r="X2" s="675"/>
      <c r="Y2" s="675"/>
      <c r="Z2" s="675"/>
      <c r="AA2" s="675"/>
      <c r="AB2" s="675"/>
      <c r="AC2" s="676"/>
      <c r="AE2" s="94"/>
      <c r="AF2" s="95"/>
      <c r="AG2" s="602" t="s">
        <v>156</v>
      </c>
      <c r="AH2" s="603"/>
      <c r="AI2" s="604"/>
      <c r="AJ2" s="604" t="s">
        <v>99</v>
      </c>
      <c r="AK2" s="604"/>
      <c r="AL2" s="53" t="s">
        <v>100</v>
      </c>
      <c r="AM2" s="584"/>
    </row>
    <row r="3" spans="1:40" ht="45.75" customHeight="1">
      <c r="A3" s="600"/>
      <c r="B3" s="52"/>
      <c r="C3" s="56" t="s">
        <v>147</v>
      </c>
      <c r="D3" s="57" t="s">
        <v>148</v>
      </c>
      <c r="E3" s="57" t="s">
        <v>149</v>
      </c>
      <c r="F3" s="57" t="s">
        <v>150</v>
      </c>
      <c r="G3" s="57" t="s">
        <v>151</v>
      </c>
      <c r="H3" s="58" t="s">
        <v>101</v>
      </c>
      <c r="I3" s="56" t="s">
        <v>152</v>
      </c>
      <c r="J3" s="57" t="s">
        <v>153</v>
      </c>
      <c r="K3" s="57" t="s">
        <v>154</v>
      </c>
      <c r="L3" s="58" t="s">
        <v>101</v>
      </c>
      <c r="M3" s="59" t="s">
        <v>155</v>
      </c>
      <c r="N3" s="677"/>
      <c r="O3" s="678"/>
      <c r="P3" s="678"/>
      <c r="Q3" s="678"/>
      <c r="R3" s="678"/>
      <c r="S3" s="678"/>
      <c r="T3" s="678"/>
      <c r="U3" s="678"/>
      <c r="V3" s="678"/>
      <c r="W3" s="678"/>
      <c r="X3" s="678"/>
      <c r="Y3" s="678"/>
      <c r="Z3" s="678"/>
      <c r="AA3" s="678"/>
      <c r="AB3" s="678"/>
      <c r="AC3" s="679"/>
      <c r="AD3" s="99"/>
      <c r="AE3" s="100"/>
      <c r="AF3" s="101"/>
      <c r="AG3" s="605" t="s">
        <v>157</v>
      </c>
      <c r="AH3" s="606"/>
      <c r="AI3" s="560"/>
      <c r="AJ3" s="559" t="s">
        <v>160</v>
      </c>
      <c r="AK3" s="560"/>
      <c r="AL3" s="54" t="s">
        <v>163</v>
      </c>
      <c r="AM3" s="584"/>
    </row>
    <row r="4" spans="1:40" ht="45.75" customHeight="1" thickBot="1">
      <c r="A4" s="600"/>
      <c r="B4" s="52"/>
      <c r="C4" s="60">
        <f>'School Info'!P12</f>
        <v>53</v>
      </c>
      <c r="D4" s="61">
        <f>'School Info'!P13</f>
        <v>53</v>
      </c>
      <c r="E4" s="61">
        <f>'School Info'!P14</f>
        <v>53</v>
      </c>
      <c r="F4" s="61">
        <f>'School Info'!P15</f>
        <v>53</v>
      </c>
      <c r="G4" s="61">
        <f>'School Info'!P16</f>
        <v>53</v>
      </c>
      <c r="H4" s="62">
        <f>SUM(C4:G4)</f>
        <v>265</v>
      </c>
      <c r="I4" s="60">
        <f>'School Info'!P20</f>
        <v>53</v>
      </c>
      <c r="J4" s="61">
        <f>'School Info'!P21</f>
        <v>53</v>
      </c>
      <c r="K4" s="61">
        <f>'School Info'!P22</f>
        <v>53</v>
      </c>
      <c r="L4" s="62">
        <f>SUM(I4:K4)</f>
        <v>159</v>
      </c>
      <c r="M4" s="63">
        <f>SUM(L4,H4)</f>
        <v>424</v>
      </c>
      <c r="N4" s="677"/>
      <c r="O4" s="678"/>
      <c r="P4" s="678"/>
      <c r="Q4" s="678"/>
      <c r="R4" s="678"/>
      <c r="S4" s="678"/>
      <c r="T4" s="678"/>
      <c r="U4" s="678"/>
      <c r="V4" s="678"/>
      <c r="W4" s="678"/>
      <c r="X4" s="678"/>
      <c r="Y4" s="678"/>
      <c r="Z4" s="678"/>
      <c r="AA4" s="678"/>
      <c r="AB4" s="678"/>
      <c r="AC4" s="679"/>
      <c r="AE4" s="103"/>
      <c r="AF4" s="104"/>
      <c r="AG4" s="605" t="s">
        <v>158</v>
      </c>
      <c r="AH4" s="606"/>
      <c r="AI4" s="560"/>
      <c r="AJ4" s="559" t="s">
        <v>161</v>
      </c>
      <c r="AK4" s="560"/>
      <c r="AL4" s="54" t="s">
        <v>164</v>
      </c>
      <c r="AM4" s="584"/>
    </row>
    <row r="5" spans="1:40" ht="45.75" customHeight="1" thickBot="1">
      <c r="A5" s="600"/>
      <c r="B5" s="52"/>
      <c r="C5" s="571" t="s">
        <v>113</v>
      </c>
      <c r="D5" s="572"/>
      <c r="E5" s="572"/>
      <c r="F5" s="572"/>
      <c r="G5" s="572"/>
      <c r="H5" s="572"/>
      <c r="I5" s="572"/>
      <c r="J5" s="572"/>
      <c r="K5" s="572"/>
      <c r="L5" s="572"/>
      <c r="M5" s="573"/>
      <c r="N5" s="96"/>
      <c r="O5" s="97"/>
      <c r="P5" s="97"/>
      <c r="Q5" s="97"/>
      <c r="R5" s="680" t="s">
        <v>166</v>
      </c>
      <c r="S5" s="680"/>
      <c r="T5" s="680"/>
      <c r="U5" s="682" t="str">
        <f>CONCATENATE('School Info'!I6,"-",'School Info'!K6)</f>
        <v>December-2022</v>
      </c>
      <c r="V5" s="682"/>
      <c r="W5" s="682"/>
      <c r="X5" s="682"/>
      <c r="Y5" s="682"/>
      <c r="Z5" s="97"/>
      <c r="AA5" s="97"/>
      <c r="AB5" s="97"/>
      <c r="AC5" s="98"/>
      <c r="AD5" s="102"/>
      <c r="AE5" s="103"/>
      <c r="AF5" s="104"/>
      <c r="AG5" s="556" t="s">
        <v>159</v>
      </c>
      <c r="AH5" s="557"/>
      <c r="AI5" s="558"/>
      <c r="AJ5" s="561" t="s">
        <v>162</v>
      </c>
      <c r="AK5" s="558"/>
      <c r="AL5" s="55" t="s">
        <v>165</v>
      </c>
      <c r="AM5" s="584"/>
    </row>
    <row r="6" spans="1:40" ht="45.75" customHeight="1" thickBot="1">
      <c r="A6" s="600"/>
      <c r="B6" s="52"/>
      <c r="C6" s="562" t="s">
        <v>145</v>
      </c>
      <c r="D6" s="563"/>
      <c r="E6" s="563"/>
      <c r="F6" s="563"/>
      <c r="G6" s="563"/>
      <c r="H6" s="563"/>
      <c r="I6" s="563"/>
      <c r="J6" s="563"/>
      <c r="K6" s="563"/>
      <c r="L6" s="563"/>
      <c r="M6" s="564"/>
      <c r="N6" s="96"/>
      <c r="O6" s="97"/>
      <c r="P6" s="97"/>
      <c r="Q6" s="97"/>
      <c r="R6" s="680"/>
      <c r="S6" s="680"/>
      <c r="T6" s="680"/>
      <c r="U6" s="682"/>
      <c r="V6" s="682"/>
      <c r="W6" s="682"/>
      <c r="X6" s="682"/>
      <c r="Y6" s="682"/>
      <c r="Z6" s="97"/>
      <c r="AA6" s="97"/>
      <c r="AB6" s="97"/>
      <c r="AC6" s="98"/>
      <c r="AD6" s="102"/>
      <c r="AE6" s="103"/>
      <c r="AF6" s="104"/>
      <c r="AG6" s="553" t="s">
        <v>167</v>
      </c>
      <c r="AH6" s="554"/>
      <c r="AI6" s="554"/>
      <c r="AJ6" s="554"/>
      <c r="AK6" s="554"/>
      <c r="AL6" s="555"/>
      <c r="AM6" s="584"/>
    </row>
    <row r="7" spans="1:40" ht="45.75" customHeight="1">
      <c r="A7" s="600"/>
      <c r="B7" s="52"/>
      <c r="C7" s="591" t="s">
        <v>168</v>
      </c>
      <c r="D7" s="549" t="s">
        <v>97</v>
      </c>
      <c r="E7" s="549"/>
      <c r="F7" s="549" t="s">
        <v>26</v>
      </c>
      <c r="G7" s="549"/>
      <c r="H7" s="552" t="s">
        <v>102</v>
      </c>
      <c r="I7" s="552"/>
      <c r="J7" s="552"/>
      <c r="K7" s="552"/>
      <c r="L7" s="552"/>
      <c r="M7" s="552"/>
      <c r="N7" s="552"/>
      <c r="O7" s="552"/>
      <c r="P7" s="552"/>
      <c r="Q7" s="552"/>
      <c r="R7" s="721" t="s">
        <v>103</v>
      </c>
      <c r="S7" s="721"/>
      <c r="T7" s="721"/>
      <c r="U7" s="721"/>
      <c r="V7" s="721"/>
      <c r="W7" s="721"/>
      <c r="X7" s="721"/>
      <c r="Y7" s="721"/>
      <c r="Z7" s="695" t="s">
        <v>104</v>
      </c>
      <c r="AA7" s="695"/>
      <c r="AB7" s="695"/>
      <c r="AC7" s="716" t="s">
        <v>105</v>
      </c>
      <c r="AD7" s="716"/>
      <c r="AE7" s="716"/>
      <c r="AF7" s="716"/>
      <c r="AG7" s="716"/>
      <c r="AH7" s="716" t="s">
        <v>106</v>
      </c>
      <c r="AI7" s="716"/>
      <c r="AJ7" s="716"/>
      <c r="AK7" s="716" t="s">
        <v>98</v>
      </c>
      <c r="AL7" s="717"/>
      <c r="AM7" s="584"/>
    </row>
    <row r="8" spans="1:40" ht="45.75" customHeight="1" thickBot="1">
      <c r="A8" s="600"/>
      <c r="B8" s="52"/>
      <c r="C8" s="697"/>
      <c r="D8" s="698"/>
      <c r="E8" s="698"/>
      <c r="F8" s="698"/>
      <c r="G8" s="698"/>
      <c r="H8" s="714" t="s">
        <v>99</v>
      </c>
      <c r="I8" s="714"/>
      <c r="J8" s="714"/>
      <c r="K8" s="714" t="s">
        <v>100</v>
      </c>
      <c r="L8" s="714"/>
      <c r="M8" s="714"/>
      <c r="N8" s="714" t="s">
        <v>101</v>
      </c>
      <c r="O8" s="714"/>
      <c r="P8" s="714"/>
      <c r="Q8" s="714"/>
      <c r="R8" s="722" t="s">
        <v>107</v>
      </c>
      <c r="S8" s="722"/>
      <c r="T8" s="722" t="s">
        <v>108</v>
      </c>
      <c r="U8" s="722"/>
      <c r="V8" s="722" t="s">
        <v>109</v>
      </c>
      <c r="W8" s="722"/>
      <c r="X8" s="722" t="s">
        <v>110</v>
      </c>
      <c r="Y8" s="722"/>
      <c r="Z8" s="696"/>
      <c r="AA8" s="696"/>
      <c r="AB8" s="696"/>
      <c r="AC8" s="718"/>
      <c r="AD8" s="718"/>
      <c r="AE8" s="718"/>
      <c r="AF8" s="718"/>
      <c r="AG8" s="718"/>
      <c r="AH8" s="718"/>
      <c r="AI8" s="718"/>
      <c r="AJ8" s="718"/>
      <c r="AK8" s="718"/>
      <c r="AL8" s="719"/>
      <c r="AM8" s="584"/>
    </row>
    <row r="9" spans="1:40" s="30" customFormat="1" ht="52.5" customHeight="1">
      <c r="A9" s="600"/>
      <c r="B9" s="52">
        <v>1</v>
      </c>
      <c r="C9" s="701" t="s">
        <v>169</v>
      </c>
      <c r="D9" s="541">
        <f>IF($B9&gt;MAX('MIlk-Data Entry'!$K$7:$K$13),0,VLOOKUP($B9,'MIlk-Data Entry'!$K$7:$AN$13,3,0))</f>
        <v>44897</v>
      </c>
      <c r="E9" s="541"/>
      <c r="F9" s="541" t="str">
        <f>IF($B9&gt;MAX('MIlk-Data Entry'!$K$7:$K$13),0,VLOOKUP($B9,'MIlk-Data Entry'!$K$7:$AN$13,4,0))</f>
        <v>Friday</v>
      </c>
      <c r="G9" s="541"/>
      <c r="H9" s="705">
        <f>IF($B9&gt;MAX('MIlk-Data Entry'!$K$7:$K$13),0,VLOOKUP($B9,'MIlk-Data Entry'!$K$7:$AN$13,24,0))</f>
        <v>11</v>
      </c>
      <c r="I9" s="705"/>
      <c r="J9" s="705"/>
      <c r="K9" s="705">
        <f>IF($B9&gt;MAX('MIlk-Data Entry'!$K$7:$K$13),0,VLOOKUP($B9,'MIlk-Data Entry'!$K$7:$AN$13,28,0))</f>
        <v>9</v>
      </c>
      <c r="L9" s="705"/>
      <c r="M9" s="705"/>
      <c r="N9" s="705">
        <f>SUM(H9:M9)</f>
        <v>20</v>
      </c>
      <c r="O9" s="705"/>
      <c r="P9" s="705"/>
      <c r="Q9" s="705"/>
      <c r="R9" s="710"/>
      <c r="S9" s="710"/>
      <c r="T9" s="710"/>
      <c r="U9" s="710"/>
      <c r="V9" s="710"/>
      <c r="W9" s="710"/>
      <c r="X9" s="710"/>
      <c r="Y9" s="710"/>
      <c r="Z9" s="723"/>
      <c r="AA9" s="723"/>
      <c r="AB9" s="723"/>
      <c r="AC9" s="703"/>
      <c r="AD9" s="703"/>
      <c r="AE9" s="703"/>
      <c r="AF9" s="703"/>
      <c r="AG9" s="703"/>
      <c r="AH9" s="703"/>
      <c r="AI9" s="703"/>
      <c r="AJ9" s="703"/>
      <c r="AK9" s="724"/>
      <c r="AL9" s="725"/>
      <c r="AM9" s="584"/>
      <c r="AN9" s="29">
        <f>P9+Q9+AF9+AG9</f>
        <v>0</v>
      </c>
    </row>
    <row r="10" spans="1:40" s="30" customFormat="1" ht="52.5" customHeight="1" thickBot="1">
      <c r="A10" s="600"/>
      <c r="B10" s="52">
        <v>2</v>
      </c>
      <c r="C10" s="702"/>
      <c r="D10" s="546">
        <f>IF($B10&gt;MAX('MIlk-Data Entry'!$K$7:$K$13),0,VLOOKUP($B10,'MIlk-Data Entry'!$K$7:$AN$13,3,0))</f>
        <v>0</v>
      </c>
      <c r="E10" s="546"/>
      <c r="F10" s="546">
        <f>IF($B10&gt;MAX('MIlk-Data Entry'!$K$7:$K$13),0,VLOOKUP($B10,'MIlk-Data Entry'!$K$7:$AN$13,4,0))</f>
        <v>0</v>
      </c>
      <c r="G10" s="546"/>
      <c r="H10" s="706">
        <f>IF($B10&gt;MAX('MIlk-Data Entry'!$K$7:$K$13),0,VLOOKUP($B10,'MIlk-Data Entry'!$K$7:$AN$13,24,0))</f>
        <v>0</v>
      </c>
      <c r="I10" s="706"/>
      <c r="J10" s="706"/>
      <c r="K10" s="706">
        <f>IF($B10&gt;MAX('MIlk-Data Entry'!$K$7:$K$13),0,VLOOKUP($B10,'MIlk-Data Entry'!$K$7:$AN$13,28,0))</f>
        <v>0</v>
      </c>
      <c r="L10" s="706"/>
      <c r="M10" s="706"/>
      <c r="N10" s="706">
        <f t="shared" ref="N10:N18" si="0">SUM(H10:M10)</f>
        <v>0</v>
      </c>
      <c r="O10" s="706"/>
      <c r="P10" s="706"/>
      <c r="Q10" s="706"/>
      <c r="R10" s="720"/>
      <c r="S10" s="720"/>
      <c r="T10" s="720"/>
      <c r="U10" s="720"/>
      <c r="V10" s="720"/>
      <c r="W10" s="720"/>
      <c r="X10" s="720"/>
      <c r="Y10" s="720"/>
      <c r="Z10" s="715"/>
      <c r="AA10" s="715"/>
      <c r="AB10" s="715"/>
      <c r="AC10" s="704"/>
      <c r="AD10" s="704"/>
      <c r="AE10" s="704"/>
      <c r="AF10" s="704"/>
      <c r="AG10" s="704"/>
      <c r="AH10" s="704"/>
      <c r="AI10" s="704"/>
      <c r="AJ10" s="704"/>
      <c r="AK10" s="726"/>
      <c r="AL10" s="727"/>
      <c r="AM10" s="584"/>
      <c r="AN10" s="29">
        <f t="shared" ref="AN10:AN18" si="1">P10+Q10+AF10+AG10</f>
        <v>0</v>
      </c>
    </row>
    <row r="11" spans="1:40" s="30" customFormat="1" ht="52.5" customHeight="1">
      <c r="A11" s="600"/>
      <c r="B11" s="52">
        <v>3</v>
      </c>
      <c r="C11" s="699" t="s">
        <v>170</v>
      </c>
      <c r="D11" s="547">
        <f>IF($B11&gt;MAX('MIlk-Data Entry'!$K$14:$K$20),0,VLOOKUP($B11,'MIlk-Data Entry'!$K$14:$AN$20,3,0))</f>
        <v>0</v>
      </c>
      <c r="E11" s="547"/>
      <c r="F11" s="547">
        <f>IF($B11&gt;MAX('MIlk-Data Entry'!$K$14:$K$20),0,VLOOKUP($B11,'MIlk-Data Entry'!$K$14:$AN$20,4,0))</f>
        <v>0</v>
      </c>
      <c r="G11" s="547"/>
      <c r="H11" s="708">
        <f>IF($B11&gt;MAX('MIlk-Data Entry'!$K$14:$K$20),0,VLOOKUP($B11,'MIlk-Data Entry'!$K$14:$AN$20,24,0))</f>
        <v>0</v>
      </c>
      <c r="I11" s="708"/>
      <c r="J11" s="708"/>
      <c r="K11" s="708">
        <f>IF($B11&gt;MAX('MIlk-Data Entry'!$K$14:$K$20),0,VLOOKUP($B11,'MIlk-Data Entry'!$K$14:$AN$20,28,0))</f>
        <v>0</v>
      </c>
      <c r="L11" s="708"/>
      <c r="M11" s="708"/>
      <c r="N11" s="708">
        <f t="shared" si="0"/>
        <v>0</v>
      </c>
      <c r="O11" s="708"/>
      <c r="P11" s="708"/>
      <c r="Q11" s="708"/>
      <c r="R11" s="711"/>
      <c r="S11" s="711"/>
      <c r="T11" s="711"/>
      <c r="U11" s="711"/>
      <c r="V11" s="711"/>
      <c r="W11" s="711"/>
      <c r="X11" s="711"/>
      <c r="Y11" s="711"/>
      <c r="Z11" s="732"/>
      <c r="AA11" s="732"/>
      <c r="AB11" s="732"/>
      <c r="AC11" s="709"/>
      <c r="AD11" s="709"/>
      <c r="AE11" s="709"/>
      <c r="AF11" s="709"/>
      <c r="AG11" s="709"/>
      <c r="AH11" s="709"/>
      <c r="AI11" s="709"/>
      <c r="AJ11" s="709"/>
      <c r="AK11" s="728"/>
      <c r="AL11" s="729"/>
      <c r="AM11" s="584"/>
      <c r="AN11" s="29">
        <f t="shared" si="1"/>
        <v>0</v>
      </c>
    </row>
    <row r="12" spans="1:40" s="30" customFormat="1" ht="52.5" customHeight="1" thickBot="1">
      <c r="A12" s="600"/>
      <c r="B12" s="52">
        <v>6</v>
      </c>
      <c r="C12" s="700"/>
      <c r="D12" s="548">
        <f>IF($B12&gt;MAX('MIlk-Data Entry'!$K$14:$K$20),0,VLOOKUP($B12,'MIlk-Data Entry'!$K$14:$AN$20,3,0))</f>
        <v>0</v>
      </c>
      <c r="E12" s="548"/>
      <c r="F12" s="548">
        <f>IF($B12&gt;MAX('MIlk-Data Entry'!$K$14:$K$20),0,VLOOKUP($B12,'MIlk-Data Entry'!$K$14:$AN$20,4,0))</f>
        <v>0</v>
      </c>
      <c r="G12" s="548"/>
      <c r="H12" s="713">
        <f>IF($B12&gt;MAX('MIlk-Data Entry'!$K$14:$K$20),0,VLOOKUP($B12,'MIlk-Data Entry'!$K$14:$AN$20,24,0))</f>
        <v>0</v>
      </c>
      <c r="I12" s="713"/>
      <c r="J12" s="713"/>
      <c r="K12" s="713">
        <f>IF($B12&gt;MAX('MIlk-Data Entry'!$K$14:$K$20),0,VLOOKUP($B12,'MIlk-Data Entry'!$K$14:$AN$20,28,0))</f>
        <v>0</v>
      </c>
      <c r="L12" s="713"/>
      <c r="M12" s="713"/>
      <c r="N12" s="713">
        <f t="shared" si="0"/>
        <v>0</v>
      </c>
      <c r="O12" s="713"/>
      <c r="P12" s="713"/>
      <c r="Q12" s="713"/>
      <c r="R12" s="712"/>
      <c r="S12" s="712"/>
      <c r="T12" s="712"/>
      <c r="U12" s="712"/>
      <c r="V12" s="712"/>
      <c r="W12" s="712"/>
      <c r="X12" s="712"/>
      <c r="Y12" s="712"/>
      <c r="Z12" s="733"/>
      <c r="AA12" s="733"/>
      <c r="AB12" s="733"/>
      <c r="AC12" s="707"/>
      <c r="AD12" s="707"/>
      <c r="AE12" s="707"/>
      <c r="AF12" s="707"/>
      <c r="AG12" s="707"/>
      <c r="AH12" s="707"/>
      <c r="AI12" s="707"/>
      <c r="AJ12" s="707"/>
      <c r="AK12" s="730"/>
      <c r="AL12" s="731"/>
      <c r="AM12" s="584"/>
      <c r="AN12" s="29">
        <f t="shared" si="1"/>
        <v>0</v>
      </c>
    </row>
    <row r="13" spans="1:40" s="30" customFormat="1" ht="52.5" customHeight="1">
      <c r="A13" s="600"/>
      <c r="B13" s="52">
        <v>4</v>
      </c>
      <c r="C13" s="701" t="s">
        <v>171</v>
      </c>
      <c r="D13" s="541">
        <f>IF($B13&gt;MAX('MIlk-Data Entry'!$K$21:$K$27),0,VLOOKUP($B13,'MIlk-Data Entry'!$K$21:$AN$27,3,0))</f>
        <v>0</v>
      </c>
      <c r="E13" s="541"/>
      <c r="F13" s="541">
        <f>IF($B13&gt;MAX('MIlk-Data Entry'!$K$21:$K$27),0,VLOOKUP($B13,'MIlk-Data Entry'!$K$21:$AN$27,4,0))</f>
        <v>0</v>
      </c>
      <c r="G13" s="541"/>
      <c r="H13" s="705">
        <f>IF($B13&gt;MAX('MIlk-Data Entry'!$K$21:$K$27),0,VLOOKUP($B13,'MIlk-Data Entry'!$K$21:$AN$27,24,0))</f>
        <v>0</v>
      </c>
      <c r="I13" s="705"/>
      <c r="J13" s="705"/>
      <c r="K13" s="705">
        <f>IF($B13&gt;MAX('MIlk-Data Entry'!$K$21:$K$27),0,VLOOKUP($B13,'MIlk-Data Entry'!$K$21:$AN$27,28,0))</f>
        <v>0</v>
      </c>
      <c r="L13" s="705"/>
      <c r="M13" s="705"/>
      <c r="N13" s="705">
        <f t="shared" si="0"/>
        <v>0</v>
      </c>
      <c r="O13" s="705"/>
      <c r="P13" s="705"/>
      <c r="Q13" s="705"/>
      <c r="R13" s="710"/>
      <c r="S13" s="710"/>
      <c r="T13" s="710"/>
      <c r="U13" s="710"/>
      <c r="V13" s="710"/>
      <c r="W13" s="710"/>
      <c r="X13" s="710"/>
      <c r="Y13" s="710"/>
      <c r="Z13" s="723"/>
      <c r="AA13" s="723"/>
      <c r="AB13" s="723"/>
      <c r="AC13" s="703"/>
      <c r="AD13" s="703"/>
      <c r="AE13" s="703"/>
      <c r="AF13" s="703"/>
      <c r="AG13" s="703"/>
      <c r="AH13" s="703"/>
      <c r="AI13" s="703"/>
      <c r="AJ13" s="703"/>
      <c r="AK13" s="724"/>
      <c r="AL13" s="725"/>
      <c r="AM13" s="584"/>
      <c r="AN13" s="29">
        <f t="shared" si="1"/>
        <v>0</v>
      </c>
    </row>
    <row r="14" spans="1:40" s="30" customFormat="1" ht="52.5" customHeight="1" thickBot="1">
      <c r="A14" s="600"/>
      <c r="B14" s="52">
        <v>8</v>
      </c>
      <c r="C14" s="702"/>
      <c r="D14" s="546">
        <f>IF($B14&gt;MAX('MIlk-Data Entry'!$K$21:$K$27),0,VLOOKUP($B14,'MIlk-Data Entry'!$K$21:$AN$27,3,0))</f>
        <v>0</v>
      </c>
      <c r="E14" s="546"/>
      <c r="F14" s="546">
        <f>IF($B14&gt;MAX('MIlk-Data Entry'!$K$21:$K$27),0,VLOOKUP($B14,'MIlk-Data Entry'!$K$21:$AN$27,4,0))</f>
        <v>0</v>
      </c>
      <c r="G14" s="546"/>
      <c r="H14" s="706">
        <f>IF($B14&gt;MAX('MIlk-Data Entry'!$K$21:$K$27),0,VLOOKUP($B14,'MIlk-Data Entry'!$K$21:$AN$27,24,0))</f>
        <v>0</v>
      </c>
      <c r="I14" s="706"/>
      <c r="J14" s="706"/>
      <c r="K14" s="706">
        <f>IF($B14&gt;MAX('MIlk-Data Entry'!$K$21:$K$27),0,VLOOKUP($B14,'MIlk-Data Entry'!$K$21:$AN$27,28,0))</f>
        <v>0</v>
      </c>
      <c r="L14" s="706"/>
      <c r="M14" s="706"/>
      <c r="N14" s="706">
        <f t="shared" si="0"/>
        <v>0</v>
      </c>
      <c r="O14" s="706"/>
      <c r="P14" s="706"/>
      <c r="Q14" s="706"/>
      <c r="R14" s="720"/>
      <c r="S14" s="720"/>
      <c r="T14" s="720"/>
      <c r="U14" s="720"/>
      <c r="V14" s="720"/>
      <c r="W14" s="720"/>
      <c r="X14" s="720"/>
      <c r="Y14" s="720"/>
      <c r="Z14" s="715"/>
      <c r="AA14" s="715"/>
      <c r="AB14" s="715"/>
      <c r="AC14" s="704"/>
      <c r="AD14" s="704"/>
      <c r="AE14" s="704"/>
      <c r="AF14" s="704"/>
      <c r="AG14" s="704"/>
      <c r="AH14" s="704"/>
      <c r="AI14" s="704"/>
      <c r="AJ14" s="704"/>
      <c r="AK14" s="726"/>
      <c r="AL14" s="727"/>
      <c r="AM14" s="584"/>
      <c r="AN14" s="29">
        <f t="shared" si="1"/>
        <v>0</v>
      </c>
    </row>
    <row r="15" spans="1:40" s="30" customFormat="1" ht="52.5" customHeight="1">
      <c r="A15" s="600"/>
      <c r="B15" s="52">
        <v>5</v>
      </c>
      <c r="C15" s="699" t="s">
        <v>172</v>
      </c>
      <c r="D15" s="547">
        <f>IF($B15&gt;MAX('MIlk-Data Entry'!$K$28:$K$34),0,VLOOKUP($B15,'MIlk-Data Entry'!$K$28:$AN$34,3,0))</f>
        <v>0</v>
      </c>
      <c r="E15" s="547"/>
      <c r="F15" s="547">
        <f>IF($B15&gt;MAX('MIlk-Data Entry'!$K$28:$K$34),0,VLOOKUP($B15,'MIlk-Data Entry'!$K$28:$AN$34,4,0))</f>
        <v>0</v>
      </c>
      <c r="G15" s="547"/>
      <c r="H15" s="708">
        <f>IF($B15&gt;MAX('MIlk-Data Entry'!$K$28:$K$34),0,VLOOKUP($B15,'MIlk-Data Entry'!$K$28:$AN$34,24,0))</f>
        <v>0</v>
      </c>
      <c r="I15" s="708"/>
      <c r="J15" s="708"/>
      <c r="K15" s="708">
        <f>IF($B15&gt;MAX('MIlk-Data Entry'!$K$28:$K$34),0,VLOOKUP($B15,'MIlk-Data Entry'!$K$28:$AN$34,28,0))</f>
        <v>0</v>
      </c>
      <c r="L15" s="708"/>
      <c r="M15" s="708"/>
      <c r="N15" s="708">
        <f t="shared" si="0"/>
        <v>0</v>
      </c>
      <c r="O15" s="708"/>
      <c r="P15" s="708"/>
      <c r="Q15" s="708"/>
      <c r="R15" s="711"/>
      <c r="S15" s="711"/>
      <c r="T15" s="711"/>
      <c r="U15" s="711"/>
      <c r="V15" s="711"/>
      <c r="W15" s="711"/>
      <c r="X15" s="711"/>
      <c r="Y15" s="711"/>
      <c r="Z15" s="732"/>
      <c r="AA15" s="732"/>
      <c r="AB15" s="732"/>
      <c r="AC15" s="709"/>
      <c r="AD15" s="709"/>
      <c r="AE15" s="709"/>
      <c r="AF15" s="709"/>
      <c r="AG15" s="709"/>
      <c r="AH15" s="709"/>
      <c r="AI15" s="709"/>
      <c r="AJ15" s="709"/>
      <c r="AK15" s="728"/>
      <c r="AL15" s="729"/>
      <c r="AM15" s="584"/>
      <c r="AN15" s="29">
        <f t="shared" si="1"/>
        <v>0</v>
      </c>
    </row>
    <row r="16" spans="1:40" s="30" customFormat="1" ht="52.5" customHeight="1" thickBot="1">
      <c r="A16" s="600"/>
      <c r="B16" s="52">
        <v>10</v>
      </c>
      <c r="C16" s="700"/>
      <c r="D16" s="548">
        <f>IF($B16&gt;MAX('MIlk-Data Entry'!$K$28:$K$34),0,VLOOKUP($B16,'MIlk-Data Entry'!$K$28:$AN$34,3,0))</f>
        <v>0</v>
      </c>
      <c r="E16" s="548"/>
      <c r="F16" s="548">
        <f>IF($B16&gt;MAX('MIlk-Data Entry'!$K$28:$K$34),0,VLOOKUP($B16,'MIlk-Data Entry'!$K$28:$AN$34,4,0))</f>
        <v>0</v>
      </c>
      <c r="G16" s="548"/>
      <c r="H16" s="713">
        <f>IF($B16&gt;MAX('MIlk-Data Entry'!$K$28:$K$34),0,VLOOKUP($B16,'MIlk-Data Entry'!$K$28:$AN$34,24,0))</f>
        <v>0</v>
      </c>
      <c r="I16" s="713"/>
      <c r="J16" s="713"/>
      <c r="K16" s="713">
        <f>IF($B16&gt;MAX('MIlk-Data Entry'!$K$28:$K$34),0,VLOOKUP($B16,'MIlk-Data Entry'!$K$28:$AN$34,28,0))</f>
        <v>0</v>
      </c>
      <c r="L16" s="713"/>
      <c r="M16" s="713"/>
      <c r="N16" s="713">
        <f t="shared" si="0"/>
        <v>0</v>
      </c>
      <c r="O16" s="713"/>
      <c r="P16" s="713"/>
      <c r="Q16" s="713"/>
      <c r="R16" s="712"/>
      <c r="S16" s="712"/>
      <c r="T16" s="712"/>
      <c r="U16" s="712"/>
      <c r="V16" s="712"/>
      <c r="W16" s="712"/>
      <c r="X16" s="712"/>
      <c r="Y16" s="712"/>
      <c r="Z16" s="733"/>
      <c r="AA16" s="733"/>
      <c r="AB16" s="733"/>
      <c r="AC16" s="707"/>
      <c r="AD16" s="707"/>
      <c r="AE16" s="707"/>
      <c r="AF16" s="707"/>
      <c r="AG16" s="707"/>
      <c r="AH16" s="707"/>
      <c r="AI16" s="707"/>
      <c r="AJ16" s="707"/>
      <c r="AK16" s="730"/>
      <c r="AL16" s="731"/>
      <c r="AM16" s="584"/>
      <c r="AN16" s="29">
        <f t="shared" si="1"/>
        <v>0</v>
      </c>
    </row>
    <row r="17" spans="1:40" s="30" customFormat="1" ht="52.5" customHeight="1">
      <c r="A17" s="600"/>
      <c r="B17" s="52">
        <v>7</v>
      </c>
      <c r="C17" s="701" t="s">
        <v>173</v>
      </c>
      <c r="D17" s="541">
        <f>IF($B17&gt;MAX('MIlk-Data Entry'!$K$35:$K$37),0,VLOOKUP($B17,'MIlk-Data Entry'!$K$35:$AN$37,3,0))</f>
        <v>0</v>
      </c>
      <c r="E17" s="541"/>
      <c r="F17" s="541">
        <f>IF($B17&gt;MAX('MIlk-Data Entry'!$K$35:$K$37),0,VLOOKUP($B17,'MIlk-Data Entry'!$K$35:$AN$37,4,0))</f>
        <v>0</v>
      </c>
      <c r="G17" s="541"/>
      <c r="H17" s="705">
        <f>IF($B17&gt;MAX('MIlk-Data Entry'!$K$35:$K$37),0,VLOOKUP($B17,'MIlk-Data Entry'!$K$35:$AN$37,24,0))</f>
        <v>0</v>
      </c>
      <c r="I17" s="705"/>
      <c r="J17" s="705"/>
      <c r="K17" s="705">
        <f>IF($B17&gt;MAX('MIlk-Data Entry'!$K$35:$K$37),0,VLOOKUP($B17,'MIlk-Data Entry'!$K$35:$AN$37,28,0))</f>
        <v>0</v>
      </c>
      <c r="L17" s="705"/>
      <c r="M17" s="705"/>
      <c r="N17" s="705">
        <f t="shared" si="0"/>
        <v>0</v>
      </c>
      <c r="O17" s="705"/>
      <c r="P17" s="705"/>
      <c r="Q17" s="705"/>
      <c r="R17" s="710"/>
      <c r="S17" s="710"/>
      <c r="T17" s="710"/>
      <c r="U17" s="710"/>
      <c r="V17" s="710"/>
      <c r="W17" s="710"/>
      <c r="X17" s="710"/>
      <c r="Y17" s="710"/>
      <c r="Z17" s="723"/>
      <c r="AA17" s="723"/>
      <c r="AB17" s="723"/>
      <c r="AC17" s="703"/>
      <c r="AD17" s="703"/>
      <c r="AE17" s="703"/>
      <c r="AF17" s="703"/>
      <c r="AG17" s="703"/>
      <c r="AH17" s="703"/>
      <c r="AI17" s="703"/>
      <c r="AJ17" s="703"/>
      <c r="AK17" s="724"/>
      <c r="AL17" s="725"/>
      <c r="AM17" s="584"/>
      <c r="AN17" s="29">
        <f t="shared" si="1"/>
        <v>0</v>
      </c>
    </row>
    <row r="18" spans="1:40" s="30" customFormat="1" ht="52.5" customHeight="1" thickBot="1">
      <c r="A18" s="600"/>
      <c r="B18" s="52">
        <v>14</v>
      </c>
      <c r="C18" s="702"/>
      <c r="D18" s="546">
        <f>IF($B18&gt;MAX('MIlk-Data Entry'!$K$35:$K$37),0,VLOOKUP($B18,'MIlk-Data Entry'!$K$35:$AN$37,3,0))</f>
        <v>0</v>
      </c>
      <c r="E18" s="546"/>
      <c r="F18" s="546">
        <f>IF($B18&gt;MAX('MIlk-Data Entry'!$K$35:$K$37),0,VLOOKUP($B18,'MIlk-Data Entry'!$K$35:$AN$37,4,0))</f>
        <v>0</v>
      </c>
      <c r="G18" s="546"/>
      <c r="H18" s="706">
        <f>IF($B18&gt;MAX('MIlk-Data Entry'!$K$35:$K$37),0,VLOOKUP($B18,'MIlk-Data Entry'!$K$35:$AN$37,24,0))</f>
        <v>0</v>
      </c>
      <c r="I18" s="706"/>
      <c r="J18" s="706"/>
      <c r="K18" s="706">
        <f>IF($B18&gt;MAX('MIlk-Data Entry'!$K$35:$K$37),0,VLOOKUP($B18,'MIlk-Data Entry'!$K$35:$AN$37,28,0))</f>
        <v>0</v>
      </c>
      <c r="L18" s="706"/>
      <c r="M18" s="706"/>
      <c r="N18" s="706">
        <f t="shared" si="0"/>
        <v>0</v>
      </c>
      <c r="O18" s="706"/>
      <c r="P18" s="706"/>
      <c r="Q18" s="706"/>
      <c r="R18" s="720"/>
      <c r="S18" s="720"/>
      <c r="T18" s="720"/>
      <c r="U18" s="720"/>
      <c r="V18" s="720"/>
      <c r="W18" s="720"/>
      <c r="X18" s="720"/>
      <c r="Y18" s="720"/>
      <c r="Z18" s="715"/>
      <c r="AA18" s="715"/>
      <c r="AB18" s="715"/>
      <c r="AC18" s="704"/>
      <c r="AD18" s="704"/>
      <c r="AE18" s="704"/>
      <c r="AF18" s="704"/>
      <c r="AG18" s="704"/>
      <c r="AH18" s="704"/>
      <c r="AI18" s="704"/>
      <c r="AJ18" s="704"/>
      <c r="AK18" s="726"/>
      <c r="AL18" s="727"/>
      <c r="AM18" s="584"/>
      <c r="AN18" s="29">
        <f t="shared" si="1"/>
        <v>0</v>
      </c>
    </row>
    <row r="19" spans="1:40" s="66" customFormat="1" ht="24.75" customHeight="1">
      <c r="A19" s="600"/>
      <c r="B19" s="52"/>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584"/>
      <c r="AN19" s="65"/>
    </row>
    <row r="20" spans="1:40" s="66" customFormat="1" ht="66" customHeight="1">
      <c r="A20" s="600"/>
      <c r="B20" s="52"/>
      <c r="C20" s="654" t="s">
        <v>98</v>
      </c>
      <c r="D20" s="654"/>
      <c r="E20" s="654"/>
      <c r="F20" s="654"/>
      <c r="G20" s="654"/>
      <c r="H20" s="654"/>
      <c r="I20" s="654"/>
      <c r="J20" s="654"/>
      <c r="K20" s="654"/>
      <c r="L20" s="654" t="s">
        <v>220</v>
      </c>
      <c r="M20" s="654"/>
      <c r="N20" s="654"/>
      <c r="O20" s="654"/>
      <c r="P20" s="654"/>
      <c r="Q20" s="654"/>
      <c r="R20" s="654"/>
      <c r="S20" s="654"/>
      <c r="T20" s="654"/>
      <c r="U20" s="654" t="s">
        <v>221</v>
      </c>
      <c r="V20" s="654"/>
      <c r="W20" s="654"/>
      <c r="X20" s="654"/>
      <c r="Y20" s="654"/>
      <c r="Z20" s="654"/>
      <c r="AA20" s="654"/>
      <c r="AB20" s="654"/>
      <c r="AC20" s="654"/>
      <c r="AD20" s="654" t="s">
        <v>222</v>
      </c>
      <c r="AE20" s="654"/>
      <c r="AF20" s="654"/>
      <c r="AG20" s="654"/>
      <c r="AH20" s="654"/>
      <c r="AI20" s="654"/>
      <c r="AJ20" s="654"/>
      <c r="AK20" s="654"/>
      <c r="AL20" s="654"/>
      <c r="AM20" s="584"/>
      <c r="AN20" s="65"/>
    </row>
    <row r="21" spans="1:40">
      <c r="A21" s="600"/>
      <c r="B21" s="52"/>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27"/>
      <c r="AM21" s="584"/>
    </row>
    <row r="22" spans="1:40" hidden="1"/>
    <row r="23" spans="1:40" hidden="1"/>
    <row r="24" spans="1:40" hidden="1"/>
    <row r="25" spans="1:40" hidden="1"/>
    <row r="26" spans="1:40" hidden="1"/>
    <row r="27" spans="1:40" hidden="1"/>
    <row r="28" spans="1:40" hidden="1"/>
    <row r="29" spans="1:40" hidden="1"/>
    <row r="30" spans="1:40" hidden="1"/>
    <row r="31" spans="1:40" hidden="1"/>
    <row r="32" spans="1:40" hidden="1"/>
    <row r="33" hidden="1"/>
    <row r="34" hidden="1"/>
    <row r="35" hidden="1"/>
    <row r="36" hidden="1"/>
    <row r="37" hidden="1"/>
    <row r="38" hidden="1"/>
    <row r="39" hidden="1"/>
    <row r="40" hidden="1"/>
    <row r="41" hidden="1"/>
    <row r="42" hidden="1"/>
    <row r="43" hidden="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customHeight="1"/>
  </sheetData>
  <sheetProtection password="E8FA" sheet="1" objects="1" scenarios="1" formatCells="0" formatColumns="0" formatRows="0" selectLockedCells="1"/>
  <mergeCells count="175">
    <mergeCell ref="AK17:AL17"/>
    <mergeCell ref="AK18:AL18"/>
    <mergeCell ref="R5:T6"/>
    <mergeCell ref="U5:Y6"/>
    <mergeCell ref="N2:AC4"/>
    <mergeCell ref="AH17:AJ17"/>
    <mergeCell ref="AH18:AJ18"/>
    <mergeCell ref="AK9:AL9"/>
    <mergeCell ref="AK10:AL10"/>
    <mergeCell ref="AK11:AL11"/>
    <mergeCell ref="AK12:AL12"/>
    <mergeCell ref="AK13:AL13"/>
    <mergeCell ref="AK14:AL14"/>
    <mergeCell ref="AK15:AL15"/>
    <mergeCell ref="AK16:AL16"/>
    <mergeCell ref="X18:Y18"/>
    <mergeCell ref="Z9:AB9"/>
    <mergeCell ref="Z10:AB10"/>
    <mergeCell ref="Z11:AB11"/>
    <mergeCell ref="Z12:AB12"/>
    <mergeCell ref="Z13:AB13"/>
    <mergeCell ref="Z14:AB14"/>
    <mergeCell ref="Z15:AB15"/>
    <mergeCell ref="Z16:AB16"/>
    <mergeCell ref="AH10:AJ10"/>
    <mergeCell ref="AC11:AG11"/>
    <mergeCell ref="AH11:AJ11"/>
    <mergeCell ref="AC7:AG8"/>
    <mergeCell ref="AH7:AJ8"/>
    <mergeCell ref="R17:S17"/>
    <mergeCell ref="T17:U17"/>
    <mergeCell ref="V17:W17"/>
    <mergeCell ref="R18:S18"/>
    <mergeCell ref="T18:U18"/>
    <mergeCell ref="V18:W18"/>
    <mergeCell ref="R13:S13"/>
    <mergeCell ref="T13:U13"/>
    <mergeCell ref="V13:W13"/>
    <mergeCell ref="R14:S14"/>
    <mergeCell ref="T14:U14"/>
    <mergeCell ref="V14:W14"/>
    <mergeCell ref="Z17:AB17"/>
    <mergeCell ref="X11:Y11"/>
    <mergeCell ref="X12:Y12"/>
    <mergeCell ref="X13:Y13"/>
    <mergeCell ref="X14:Y14"/>
    <mergeCell ref="X15:Y15"/>
    <mergeCell ref="X16:Y16"/>
    <mergeCell ref="N12:Q12"/>
    <mergeCell ref="R11:S11"/>
    <mergeCell ref="T11:U11"/>
    <mergeCell ref="V11:W11"/>
    <mergeCell ref="R12:S12"/>
    <mergeCell ref="T12:U12"/>
    <mergeCell ref="V12:W12"/>
    <mergeCell ref="AK7:AL8"/>
    <mergeCell ref="R9:S9"/>
    <mergeCell ref="T9:U9"/>
    <mergeCell ref="V9:W9"/>
    <mergeCell ref="R10:S10"/>
    <mergeCell ref="T10:U10"/>
    <mergeCell ref="V10:W10"/>
    <mergeCell ref="X9:Y9"/>
    <mergeCell ref="X10:Y10"/>
    <mergeCell ref="R7:Y7"/>
    <mergeCell ref="R8:S8"/>
    <mergeCell ref="V8:W8"/>
    <mergeCell ref="X8:Y8"/>
    <mergeCell ref="T8:U8"/>
    <mergeCell ref="AC9:AG9"/>
    <mergeCell ref="AC10:AG10"/>
    <mergeCell ref="AH9:AJ9"/>
    <mergeCell ref="C21:AK21"/>
    <mergeCell ref="H8:J8"/>
    <mergeCell ref="K8:M8"/>
    <mergeCell ref="H7:Q7"/>
    <mergeCell ref="N8:Q8"/>
    <mergeCell ref="H9:J9"/>
    <mergeCell ref="K9:M9"/>
    <mergeCell ref="N9:Q9"/>
    <mergeCell ref="H10:J10"/>
    <mergeCell ref="K10:M10"/>
    <mergeCell ref="C20:K20"/>
    <mergeCell ref="L20:T20"/>
    <mergeCell ref="U20:AC20"/>
    <mergeCell ref="AD20:AL20"/>
    <mergeCell ref="C19:AL19"/>
    <mergeCell ref="D18:E18"/>
    <mergeCell ref="F18:G18"/>
    <mergeCell ref="H17:J17"/>
    <mergeCell ref="K17:M17"/>
    <mergeCell ref="N17:Q17"/>
    <mergeCell ref="Z18:AB18"/>
    <mergeCell ref="AC17:AG17"/>
    <mergeCell ref="AC18:AG18"/>
    <mergeCell ref="C17:C18"/>
    <mergeCell ref="D17:E17"/>
    <mergeCell ref="F17:G17"/>
    <mergeCell ref="H18:J18"/>
    <mergeCell ref="K18:M18"/>
    <mergeCell ref="N18:Q18"/>
    <mergeCell ref="X17:Y17"/>
    <mergeCell ref="D16:E16"/>
    <mergeCell ref="F16:G16"/>
    <mergeCell ref="R15:S15"/>
    <mergeCell ref="T15:U15"/>
    <mergeCell ref="V15:W15"/>
    <mergeCell ref="R16:S16"/>
    <mergeCell ref="H15:J15"/>
    <mergeCell ref="K15:M15"/>
    <mergeCell ref="N15:Q15"/>
    <mergeCell ref="H16:J16"/>
    <mergeCell ref="K16:M16"/>
    <mergeCell ref="N16:Q16"/>
    <mergeCell ref="V16:W16"/>
    <mergeCell ref="T16:U16"/>
    <mergeCell ref="AC15:AG15"/>
    <mergeCell ref="AC16:AG16"/>
    <mergeCell ref="AH15:AJ15"/>
    <mergeCell ref="AH16:AJ16"/>
    <mergeCell ref="D14:E14"/>
    <mergeCell ref="F14:G14"/>
    <mergeCell ref="C15:C16"/>
    <mergeCell ref="D15:E15"/>
    <mergeCell ref="F15:G15"/>
    <mergeCell ref="K14:M14"/>
    <mergeCell ref="N14:Q14"/>
    <mergeCell ref="C9:C10"/>
    <mergeCell ref="D9:E9"/>
    <mergeCell ref="F9:G9"/>
    <mergeCell ref="AC13:AG13"/>
    <mergeCell ref="AC14:AG14"/>
    <mergeCell ref="AH13:AJ13"/>
    <mergeCell ref="AH14:AJ14"/>
    <mergeCell ref="D12:E12"/>
    <mergeCell ref="F12:G12"/>
    <mergeCell ref="C13:C14"/>
    <mergeCell ref="D13:E13"/>
    <mergeCell ref="F13:G13"/>
    <mergeCell ref="H13:J13"/>
    <mergeCell ref="K13:M13"/>
    <mergeCell ref="N13:Q13"/>
    <mergeCell ref="H14:J14"/>
    <mergeCell ref="AC12:AG12"/>
    <mergeCell ref="AH12:AJ12"/>
    <mergeCell ref="N10:Q10"/>
    <mergeCell ref="H11:J11"/>
    <mergeCell ref="K11:M11"/>
    <mergeCell ref="N11:Q11"/>
    <mergeCell ref="H12:J12"/>
    <mergeCell ref="K12:M12"/>
    <mergeCell ref="A1:AL1"/>
    <mergeCell ref="AM1:AM21"/>
    <mergeCell ref="A2:A21"/>
    <mergeCell ref="C2:M2"/>
    <mergeCell ref="AG2:AI2"/>
    <mergeCell ref="AJ2:AK2"/>
    <mergeCell ref="AG3:AI3"/>
    <mergeCell ref="AJ3:AK3"/>
    <mergeCell ref="Z7:AB8"/>
    <mergeCell ref="C7:C8"/>
    <mergeCell ref="D7:E8"/>
    <mergeCell ref="F7:G8"/>
    <mergeCell ref="AG4:AI4"/>
    <mergeCell ref="AJ4:AK4"/>
    <mergeCell ref="C5:M5"/>
    <mergeCell ref="AG5:AI5"/>
    <mergeCell ref="AJ5:AK5"/>
    <mergeCell ref="C6:M6"/>
    <mergeCell ref="AG6:AL6"/>
    <mergeCell ref="D10:E10"/>
    <mergeCell ref="F10:G10"/>
    <mergeCell ref="C11:C12"/>
    <mergeCell ref="D11:E11"/>
    <mergeCell ref="F11:G11"/>
  </mergeCells>
  <conditionalFormatting sqref="R9:R18 T9:Z18 Z10:AB18 AC11:AG18 AC9:AC18 AH9:AK18 AK10:AL18 H10:S18 D9:N18">
    <cfRule type="expression" dxfId="0" priority="1">
      <formula>$D9=0</formula>
    </cfRule>
  </conditionalFormatting>
  <pageMargins left="0.21" right="0.18" top="0.22" bottom="0.24" header="0.19" footer="0.2"/>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Help</vt:lpstr>
      <vt:lpstr>School Info</vt:lpstr>
      <vt:lpstr>MIlk-Data Entry</vt:lpstr>
      <vt:lpstr>Milk Stock &amp; Distri.Register</vt:lpstr>
      <vt:lpstr>Milk Quality Register</vt:lpstr>
      <vt:lpstr>'Milk Quality Register'!Print_Area</vt:lpstr>
      <vt:lpstr>'Milk Stock &amp; Distri.Register'!Print_Area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2022-12-05T07:11:48Z</cp:lastPrinted>
  <dcterms:created xsi:type="dcterms:W3CDTF">2019-10-22T15:34:26Z</dcterms:created>
  <dcterms:modified xsi:type="dcterms:W3CDTF">2022-12-09T12:52:20Z</dcterms:modified>
</cp:coreProperties>
</file>